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talescarvalhoresende/Desktop/"/>
    </mc:Choice>
  </mc:AlternateContent>
  <bookViews>
    <workbookView xWindow="0" yWindow="460" windowWidth="27320" windowHeight="14100" tabRatio="500"/>
  </bookViews>
  <sheets>
    <sheet name="Total" sheetId="1" r:id="rId1"/>
    <sheet name="Livestock" sheetId="4" r:id="rId2"/>
    <sheet name="Irrigation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1" i="3" l="1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40" i="3"/>
  <c r="N36" i="3"/>
  <c r="F1232" i="1"/>
  <c r="J2" i="4"/>
  <c r="K2" i="4"/>
  <c r="G2" i="4"/>
  <c r="H2" i="4"/>
  <c r="L2" i="4"/>
  <c r="J3" i="4"/>
  <c r="K3" i="4"/>
  <c r="G3" i="4"/>
  <c r="H3" i="4"/>
  <c r="L3" i="4"/>
  <c r="J4" i="4"/>
  <c r="K4" i="4"/>
  <c r="G4" i="4"/>
  <c r="H4" i="4"/>
  <c r="L4" i="4"/>
  <c r="J5" i="4"/>
  <c r="K5" i="4"/>
  <c r="G5" i="4"/>
  <c r="H5" i="4"/>
  <c r="L5" i="4"/>
  <c r="J6" i="4"/>
  <c r="K6" i="4"/>
  <c r="G6" i="4"/>
  <c r="H6" i="4"/>
  <c r="L6" i="4"/>
  <c r="J7" i="4"/>
  <c r="K7" i="4"/>
  <c r="G7" i="4"/>
  <c r="H7" i="4"/>
  <c r="L7" i="4"/>
  <c r="J8" i="4"/>
  <c r="K8" i="4"/>
  <c r="G8" i="4"/>
  <c r="H8" i="4"/>
  <c r="L8" i="4"/>
  <c r="I9" i="4"/>
  <c r="J9" i="4"/>
  <c r="K9" i="4"/>
  <c r="F9" i="4"/>
  <c r="G9" i="4"/>
  <c r="H9" i="4"/>
  <c r="L9" i="4"/>
  <c r="J10" i="4"/>
  <c r="K10" i="4"/>
  <c r="G10" i="4"/>
  <c r="H10" i="4"/>
  <c r="L10" i="4"/>
  <c r="J11" i="4"/>
  <c r="K11" i="4"/>
  <c r="G11" i="4"/>
  <c r="H11" i="4"/>
  <c r="L11" i="4"/>
  <c r="J12" i="4"/>
  <c r="K12" i="4"/>
  <c r="G12" i="4"/>
  <c r="H12" i="4"/>
  <c r="L12" i="4"/>
  <c r="J13" i="4"/>
  <c r="K13" i="4"/>
  <c r="G13" i="4"/>
  <c r="H13" i="4"/>
  <c r="L13" i="4"/>
  <c r="J14" i="4"/>
  <c r="K14" i="4"/>
  <c r="G14" i="4"/>
  <c r="H14" i="4"/>
  <c r="L14" i="4"/>
  <c r="J15" i="4"/>
  <c r="K15" i="4"/>
  <c r="G15" i="4"/>
  <c r="H15" i="4"/>
  <c r="L15" i="4"/>
  <c r="J16" i="4"/>
  <c r="K16" i="4"/>
  <c r="G16" i="4"/>
  <c r="H16" i="4"/>
  <c r="L16" i="4"/>
  <c r="J17" i="4"/>
  <c r="K17" i="4"/>
  <c r="G17" i="4"/>
  <c r="H17" i="4"/>
  <c r="L17" i="4"/>
  <c r="J18" i="4"/>
  <c r="K18" i="4"/>
  <c r="G18" i="4"/>
  <c r="H18" i="4"/>
  <c r="L18" i="4"/>
  <c r="J19" i="4"/>
  <c r="K19" i="4"/>
  <c r="G19" i="4"/>
  <c r="H19" i="4"/>
  <c r="L19" i="4"/>
  <c r="J20" i="4"/>
  <c r="K20" i="4"/>
  <c r="G20" i="4"/>
  <c r="H20" i="4"/>
  <c r="L20" i="4"/>
  <c r="J21" i="4"/>
  <c r="K21" i="4"/>
  <c r="G21" i="4"/>
  <c r="H21" i="4"/>
  <c r="L21" i="4"/>
  <c r="J22" i="4"/>
  <c r="K22" i="4"/>
  <c r="G22" i="4"/>
  <c r="H22" i="4"/>
  <c r="L22" i="4"/>
  <c r="J23" i="4"/>
  <c r="K23" i="4"/>
  <c r="G23" i="4"/>
  <c r="H23" i="4"/>
  <c r="L23" i="4"/>
  <c r="J24" i="4"/>
  <c r="K24" i="4"/>
  <c r="G24" i="4"/>
  <c r="H24" i="4"/>
  <c r="L24" i="4"/>
  <c r="J25" i="4"/>
  <c r="K25" i="4"/>
  <c r="G25" i="4"/>
  <c r="H25" i="4"/>
  <c r="L25" i="4"/>
  <c r="J26" i="4"/>
  <c r="K26" i="4"/>
  <c r="G26" i="4"/>
  <c r="H26" i="4"/>
  <c r="L26" i="4"/>
  <c r="J27" i="4"/>
  <c r="K27" i="4"/>
  <c r="G27" i="4"/>
  <c r="H27" i="4"/>
  <c r="L27" i="4"/>
  <c r="J28" i="4"/>
  <c r="K28" i="4"/>
  <c r="G28" i="4"/>
  <c r="H28" i="4"/>
  <c r="L28" i="4"/>
  <c r="J29" i="4"/>
  <c r="K29" i="4"/>
  <c r="G29" i="4"/>
  <c r="H29" i="4"/>
  <c r="L29" i="4"/>
  <c r="J30" i="4"/>
  <c r="K30" i="4"/>
  <c r="G30" i="4"/>
  <c r="H30" i="4"/>
  <c r="L30" i="4"/>
  <c r="J31" i="4"/>
  <c r="K31" i="4"/>
  <c r="G31" i="4"/>
  <c r="H31" i="4"/>
  <c r="L31" i="4"/>
  <c r="I32" i="4"/>
  <c r="J32" i="4"/>
  <c r="K32" i="4"/>
  <c r="F32" i="4"/>
  <c r="G32" i="4"/>
  <c r="H32" i="4"/>
  <c r="L32" i="4"/>
  <c r="J33" i="4"/>
  <c r="K33" i="4"/>
  <c r="G33" i="4"/>
  <c r="H33" i="4"/>
  <c r="L33" i="4"/>
  <c r="I34" i="4"/>
  <c r="J34" i="4"/>
  <c r="K34" i="4"/>
  <c r="G34" i="4"/>
  <c r="H34" i="4"/>
  <c r="L34" i="4"/>
  <c r="I35" i="4"/>
  <c r="J35" i="4"/>
  <c r="K35" i="4"/>
  <c r="G35" i="4"/>
  <c r="H35" i="4"/>
  <c r="L35" i="4"/>
  <c r="J36" i="4"/>
  <c r="K36" i="4"/>
  <c r="G36" i="4"/>
  <c r="H36" i="4"/>
  <c r="L36" i="4"/>
  <c r="I37" i="4"/>
  <c r="J37" i="4"/>
  <c r="K37" i="4"/>
  <c r="F37" i="4"/>
  <c r="G37" i="4"/>
  <c r="H37" i="4"/>
  <c r="L37" i="4"/>
  <c r="I38" i="4"/>
  <c r="J38" i="4"/>
  <c r="K38" i="4"/>
  <c r="F38" i="4"/>
  <c r="G38" i="4"/>
  <c r="H38" i="4"/>
  <c r="L38" i="4"/>
  <c r="J39" i="4"/>
  <c r="K39" i="4"/>
  <c r="G39" i="4"/>
  <c r="H39" i="4"/>
  <c r="L39" i="4"/>
  <c r="J40" i="4"/>
  <c r="K40" i="4"/>
  <c r="G40" i="4"/>
  <c r="H40" i="4"/>
  <c r="L40" i="4"/>
  <c r="J41" i="4"/>
  <c r="K41" i="4"/>
  <c r="G41" i="4"/>
  <c r="H41" i="4"/>
  <c r="L41" i="4"/>
  <c r="J42" i="4"/>
  <c r="K42" i="4"/>
  <c r="G42" i="4"/>
  <c r="H42" i="4"/>
  <c r="L42" i="4"/>
  <c r="J43" i="4"/>
  <c r="K43" i="4"/>
  <c r="G43" i="4"/>
  <c r="H43" i="4"/>
  <c r="L43" i="4"/>
  <c r="J44" i="4"/>
  <c r="K44" i="4"/>
  <c r="G44" i="4"/>
  <c r="H44" i="4"/>
  <c r="L44" i="4"/>
  <c r="J45" i="4"/>
  <c r="K45" i="4"/>
  <c r="G45" i="4"/>
  <c r="H45" i="4"/>
  <c r="L45" i="4"/>
  <c r="J46" i="4"/>
  <c r="K46" i="4"/>
  <c r="G46" i="4"/>
  <c r="H46" i="4"/>
  <c r="L46" i="4"/>
  <c r="J47" i="4"/>
  <c r="K47" i="4"/>
  <c r="G47" i="4"/>
  <c r="H47" i="4"/>
  <c r="L47" i="4"/>
  <c r="J48" i="4"/>
  <c r="K48" i="4"/>
  <c r="G48" i="4"/>
  <c r="H48" i="4"/>
  <c r="L48" i="4"/>
  <c r="J49" i="4"/>
  <c r="K49" i="4"/>
  <c r="G49" i="4"/>
  <c r="H49" i="4"/>
  <c r="L49" i="4"/>
  <c r="J50" i="4"/>
  <c r="K50" i="4"/>
  <c r="G50" i="4"/>
  <c r="H50" i="4"/>
  <c r="L50" i="4"/>
  <c r="J51" i="4"/>
  <c r="K51" i="4"/>
  <c r="G51" i="4"/>
  <c r="H51" i="4"/>
  <c r="L51" i="4"/>
  <c r="I52" i="4"/>
  <c r="J52" i="4"/>
  <c r="K52" i="4"/>
  <c r="G52" i="4"/>
  <c r="H52" i="4"/>
  <c r="L52" i="4"/>
  <c r="J53" i="4"/>
  <c r="K53" i="4"/>
  <c r="G53" i="4"/>
  <c r="H53" i="4"/>
  <c r="L53" i="4"/>
  <c r="J54" i="4"/>
  <c r="K54" i="4"/>
  <c r="G54" i="4"/>
  <c r="H54" i="4"/>
  <c r="L54" i="4"/>
  <c r="J55" i="4"/>
  <c r="K55" i="4"/>
  <c r="G55" i="4"/>
  <c r="H55" i="4"/>
  <c r="L55" i="4"/>
  <c r="J56" i="4"/>
  <c r="K56" i="4"/>
  <c r="G56" i="4"/>
  <c r="H56" i="4"/>
  <c r="L56" i="4"/>
  <c r="J57" i="4"/>
  <c r="K57" i="4"/>
  <c r="G57" i="4"/>
  <c r="H57" i="4"/>
  <c r="L57" i="4"/>
  <c r="J58" i="4"/>
  <c r="K58" i="4"/>
  <c r="G58" i="4"/>
  <c r="H58" i="4"/>
  <c r="L58" i="4"/>
  <c r="J59" i="4"/>
  <c r="K59" i="4"/>
  <c r="G59" i="4"/>
  <c r="H59" i="4"/>
  <c r="L59" i="4"/>
  <c r="J60" i="4"/>
  <c r="K60" i="4"/>
  <c r="G60" i="4"/>
  <c r="H60" i="4"/>
  <c r="L60" i="4"/>
  <c r="J61" i="4"/>
  <c r="K61" i="4"/>
  <c r="G61" i="4"/>
  <c r="H61" i="4"/>
  <c r="L61" i="4"/>
  <c r="J62" i="4"/>
  <c r="K62" i="4"/>
  <c r="G62" i="4"/>
  <c r="H62" i="4"/>
  <c r="L62" i="4"/>
  <c r="J63" i="4"/>
  <c r="K63" i="4"/>
  <c r="G63" i="4"/>
  <c r="H63" i="4"/>
  <c r="L63" i="4"/>
  <c r="J64" i="4"/>
  <c r="K64" i="4"/>
  <c r="G64" i="4"/>
  <c r="H64" i="4"/>
  <c r="L64" i="4"/>
  <c r="J65" i="4"/>
  <c r="K65" i="4"/>
  <c r="G65" i="4"/>
  <c r="H65" i="4"/>
  <c r="L65" i="4"/>
  <c r="J66" i="4"/>
  <c r="K66" i="4"/>
  <c r="G66" i="4"/>
  <c r="H66" i="4"/>
  <c r="L66" i="4"/>
  <c r="J67" i="4"/>
  <c r="K67" i="4"/>
  <c r="G67" i="4"/>
  <c r="H67" i="4"/>
  <c r="L67" i="4"/>
  <c r="J68" i="4"/>
  <c r="K68" i="4"/>
  <c r="G68" i="4"/>
  <c r="H68" i="4"/>
  <c r="L68" i="4"/>
  <c r="J69" i="4"/>
  <c r="K69" i="4"/>
  <c r="G69" i="4"/>
  <c r="H69" i="4"/>
  <c r="L69" i="4"/>
  <c r="J70" i="4"/>
  <c r="K70" i="4"/>
  <c r="G70" i="4"/>
  <c r="H70" i="4"/>
  <c r="L70" i="4"/>
  <c r="J71" i="4"/>
  <c r="K71" i="4"/>
  <c r="G71" i="4"/>
  <c r="H71" i="4"/>
  <c r="L71" i="4"/>
  <c r="J72" i="4"/>
  <c r="K72" i="4"/>
  <c r="G72" i="4"/>
  <c r="H72" i="4"/>
  <c r="L72" i="4"/>
  <c r="J73" i="4"/>
  <c r="K73" i="4"/>
  <c r="G73" i="4"/>
  <c r="H73" i="4"/>
  <c r="L73" i="4"/>
  <c r="J74" i="4"/>
  <c r="K74" i="4"/>
  <c r="G74" i="4"/>
  <c r="H74" i="4"/>
  <c r="L74" i="4"/>
  <c r="J75" i="4"/>
  <c r="K75" i="4"/>
  <c r="G75" i="4"/>
  <c r="H75" i="4"/>
  <c r="L75" i="4"/>
  <c r="J76" i="4"/>
  <c r="K76" i="4"/>
  <c r="G76" i="4"/>
  <c r="H76" i="4"/>
  <c r="L76" i="4"/>
  <c r="J77" i="4"/>
  <c r="K77" i="4"/>
  <c r="G77" i="4"/>
  <c r="H77" i="4"/>
  <c r="L77" i="4"/>
  <c r="J78" i="4"/>
  <c r="K78" i="4"/>
  <c r="G78" i="4"/>
  <c r="H78" i="4"/>
  <c r="L78" i="4"/>
  <c r="J79" i="4"/>
  <c r="K79" i="4"/>
  <c r="G79" i="4"/>
  <c r="H79" i="4"/>
  <c r="L79" i="4"/>
  <c r="J80" i="4"/>
  <c r="K80" i="4"/>
  <c r="G80" i="4"/>
  <c r="H80" i="4"/>
  <c r="L80" i="4"/>
  <c r="I81" i="4"/>
  <c r="J81" i="4"/>
  <c r="K81" i="4"/>
  <c r="F81" i="4"/>
  <c r="G81" i="4"/>
  <c r="H81" i="4"/>
  <c r="L81" i="4"/>
  <c r="J82" i="4"/>
  <c r="K82" i="4"/>
  <c r="G82" i="4"/>
  <c r="H82" i="4"/>
  <c r="L82" i="4"/>
  <c r="I83" i="4"/>
  <c r="J83" i="4"/>
  <c r="K83" i="4"/>
  <c r="F83" i="4"/>
  <c r="G83" i="4"/>
  <c r="H83" i="4"/>
  <c r="L83" i="4"/>
  <c r="I84" i="4"/>
  <c r="J84" i="4"/>
  <c r="K84" i="4"/>
  <c r="G84" i="4"/>
  <c r="H84" i="4"/>
  <c r="L84" i="4"/>
  <c r="I85" i="4"/>
  <c r="J85" i="4"/>
  <c r="K85" i="4"/>
  <c r="F85" i="4"/>
  <c r="G85" i="4"/>
  <c r="H85" i="4"/>
  <c r="L85" i="4"/>
  <c r="J86" i="4"/>
  <c r="K86" i="4"/>
  <c r="G86" i="4"/>
  <c r="H86" i="4"/>
  <c r="L86" i="4"/>
  <c r="J87" i="4"/>
  <c r="K87" i="4"/>
  <c r="G87" i="4"/>
  <c r="H87" i="4"/>
  <c r="L87" i="4"/>
  <c r="J88" i="4"/>
  <c r="K88" i="4"/>
  <c r="F88" i="4"/>
  <c r="G88" i="4"/>
  <c r="H88" i="4"/>
  <c r="L88" i="4"/>
  <c r="J89" i="4"/>
  <c r="K89" i="4"/>
  <c r="F89" i="4"/>
  <c r="G89" i="4"/>
  <c r="H89" i="4"/>
  <c r="L89" i="4"/>
  <c r="I90" i="4"/>
  <c r="J90" i="4"/>
  <c r="K90" i="4"/>
  <c r="F90" i="4"/>
  <c r="G90" i="4"/>
  <c r="H90" i="4"/>
  <c r="L90" i="4"/>
  <c r="I91" i="4"/>
  <c r="J91" i="4"/>
  <c r="K91" i="4"/>
  <c r="F91" i="4"/>
  <c r="G91" i="4"/>
  <c r="H91" i="4"/>
  <c r="L91" i="4"/>
  <c r="J92" i="4"/>
  <c r="K92" i="4"/>
  <c r="F92" i="4"/>
  <c r="G92" i="4"/>
  <c r="H92" i="4"/>
  <c r="L92" i="4"/>
  <c r="J93" i="4"/>
  <c r="K93" i="4"/>
  <c r="G93" i="4"/>
  <c r="H93" i="4"/>
  <c r="L93" i="4"/>
  <c r="I94" i="4"/>
  <c r="J94" i="4"/>
  <c r="K94" i="4"/>
  <c r="F94" i="4"/>
  <c r="G94" i="4"/>
  <c r="H94" i="4"/>
  <c r="L94" i="4"/>
  <c r="I95" i="4"/>
  <c r="J95" i="4"/>
  <c r="K95" i="4"/>
  <c r="G95" i="4"/>
  <c r="H95" i="4"/>
  <c r="L95" i="4"/>
  <c r="J96" i="4"/>
  <c r="K96" i="4"/>
  <c r="F96" i="4"/>
  <c r="G96" i="4"/>
  <c r="H96" i="4"/>
  <c r="L96" i="4"/>
  <c r="J97" i="4"/>
  <c r="K97" i="4"/>
  <c r="G97" i="4"/>
  <c r="H97" i="4"/>
  <c r="L97" i="4"/>
  <c r="I98" i="4"/>
  <c r="J98" i="4"/>
  <c r="K98" i="4"/>
  <c r="F98" i="4"/>
  <c r="G98" i="4"/>
  <c r="H98" i="4"/>
  <c r="L98" i="4"/>
  <c r="J99" i="4"/>
  <c r="K99" i="4"/>
  <c r="F99" i="4"/>
  <c r="G99" i="4"/>
  <c r="H99" i="4"/>
  <c r="L99" i="4"/>
  <c r="I100" i="4"/>
  <c r="J100" i="4"/>
  <c r="K100" i="4"/>
  <c r="G100" i="4"/>
  <c r="H100" i="4"/>
  <c r="L100" i="4"/>
  <c r="J101" i="4"/>
  <c r="K101" i="4"/>
  <c r="G101" i="4"/>
  <c r="H101" i="4"/>
  <c r="L101" i="4"/>
  <c r="J102" i="4"/>
  <c r="K102" i="4"/>
  <c r="G102" i="4"/>
  <c r="H102" i="4"/>
  <c r="L102" i="4"/>
  <c r="I103" i="4"/>
  <c r="J103" i="4"/>
  <c r="K103" i="4"/>
  <c r="F103" i="4"/>
  <c r="G103" i="4"/>
  <c r="H103" i="4"/>
  <c r="L103" i="4"/>
  <c r="I104" i="4"/>
  <c r="J104" i="4"/>
  <c r="K104" i="4"/>
  <c r="G104" i="4"/>
  <c r="H104" i="4"/>
  <c r="L104" i="4"/>
  <c r="J105" i="4"/>
  <c r="K105" i="4"/>
  <c r="G105" i="4"/>
  <c r="H105" i="4"/>
  <c r="L105" i="4"/>
  <c r="J106" i="4"/>
  <c r="K106" i="4"/>
  <c r="G106" i="4"/>
  <c r="H106" i="4"/>
  <c r="L106" i="4"/>
  <c r="J107" i="4"/>
  <c r="K107" i="4"/>
  <c r="G107" i="4"/>
  <c r="H107" i="4"/>
  <c r="L107" i="4"/>
  <c r="J108" i="4"/>
  <c r="K108" i="4"/>
  <c r="G108" i="4"/>
  <c r="H108" i="4"/>
  <c r="L108" i="4"/>
  <c r="J109" i="4"/>
  <c r="K109" i="4"/>
  <c r="G109" i="4"/>
  <c r="H109" i="4"/>
  <c r="L109" i="4"/>
  <c r="J110" i="4"/>
  <c r="K110" i="4"/>
  <c r="F110" i="4"/>
  <c r="G110" i="4"/>
  <c r="H110" i="4"/>
  <c r="L110" i="4"/>
  <c r="J111" i="4"/>
  <c r="K111" i="4"/>
  <c r="G111" i="4"/>
  <c r="H111" i="4"/>
  <c r="L111" i="4"/>
  <c r="J112" i="4"/>
  <c r="K112" i="4"/>
  <c r="G112" i="4"/>
  <c r="H112" i="4"/>
  <c r="L112" i="4"/>
  <c r="J113" i="4"/>
  <c r="K113" i="4"/>
  <c r="G113" i="4"/>
  <c r="H113" i="4"/>
  <c r="L113" i="4"/>
  <c r="J114" i="4"/>
  <c r="K114" i="4"/>
  <c r="G114" i="4"/>
  <c r="H114" i="4"/>
  <c r="L114" i="4"/>
  <c r="J115" i="4"/>
  <c r="K115" i="4"/>
  <c r="G115" i="4"/>
  <c r="H115" i="4"/>
  <c r="L115" i="4"/>
  <c r="J116" i="4"/>
  <c r="K116" i="4"/>
  <c r="G116" i="4"/>
  <c r="H116" i="4"/>
  <c r="L116" i="4"/>
  <c r="J117" i="4"/>
  <c r="K117" i="4"/>
  <c r="F117" i="4"/>
  <c r="G117" i="4"/>
  <c r="H117" i="4"/>
  <c r="L117" i="4"/>
  <c r="J118" i="4"/>
  <c r="K118" i="4"/>
  <c r="G118" i="4"/>
  <c r="H118" i="4"/>
  <c r="L118" i="4"/>
  <c r="J119" i="4"/>
  <c r="K119" i="4"/>
  <c r="G119" i="4"/>
  <c r="H119" i="4"/>
  <c r="L119" i="4"/>
  <c r="J120" i="4"/>
  <c r="K120" i="4"/>
  <c r="G120" i="4"/>
  <c r="H120" i="4"/>
  <c r="L120" i="4"/>
  <c r="J121" i="4"/>
  <c r="K121" i="4"/>
  <c r="G121" i="4"/>
  <c r="H121" i="4"/>
  <c r="L121" i="4"/>
  <c r="J122" i="4"/>
  <c r="K122" i="4"/>
  <c r="G122" i="4"/>
  <c r="H122" i="4"/>
  <c r="L122" i="4"/>
  <c r="J123" i="4"/>
  <c r="K123" i="4"/>
  <c r="G123" i="4"/>
  <c r="H123" i="4"/>
  <c r="L123" i="4"/>
  <c r="J124" i="4"/>
  <c r="K124" i="4"/>
  <c r="G124" i="4"/>
  <c r="H124" i="4"/>
  <c r="L124" i="4"/>
  <c r="J125" i="4"/>
  <c r="K125" i="4"/>
  <c r="F125" i="4"/>
  <c r="G125" i="4"/>
  <c r="H125" i="4"/>
  <c r="L125" i="4"/>
  <c r="I126" i="4"/>
  <c r="J126" i="4"/>
  <c r="K126" i="4"/>
  <c r="F126" i="4"/>
  <c r="G126" i="4"/>
  <c r="H126" i="4"/>
  <c r="L126" i="4"/>
  <c r="J127" i="4"/>
  <c r="K127" i="4"/>
  <c r="G127" i="4"/>
  <c r="H127" i="4"/>
  <c r="L127" i="4"/>
  <c r="J128" i="4"/>
  <c r="K128" i="4"/>
  <c r="G128" i="4"/>
  <c r="H128" i="4"/>
  <c r="L128" i="4"/>
  <c r="J129" i="4"/>
  <c r="K129" i="4"/>
  <c r="G129" i="4"/>
  <c r="H129" i="4"/>
  <c r="L129" i="4"/>
  <c r="J130" i="4"/>
  <c r="K130" i="4"/>
  <c r="G130" i="4"/>
  <c r="H130" i="4"/>
  <c r="L130" i="4"/>
  <c r="I131" i="4"/>
  <c r="J131" i="4"/>
  <c r="K131" i="4"/>
  <c r="F131" i="4"/>
  <c r="G131" i="4"/>
  <c r="H131" i="4"/>
  <c r="L131" i="4"/>
  <c r="J132" i="4"/>
  <c r="K132" i="4"/>
  <c r="F132" i="4"/>
  <c r="G132" i="4"/>
  <c r="H132" i="4"/>
  <c r="L132" i="4"/>
  <c r="J133" i="4"/>
  <c r="K133" i="4"/>
  <c r="G133" i="4"/>
  <c r="H133" i="4"/>
  <c r="L133" i="4"/>
  <c r="J134" i="4"/>
  <c r="K134" i="4"/>
  <c r="G134" i="4"/>
  <c r="H134" i="4"/>
  <c r="L134" i="4"/>
  <c r="J135" i="4"/>
  <c r="K135" i="4"/>
  <c r="G135" i="4"/>
  <c r="H135" i="4"/>
  <c r="L135" i="4"/>
  <c r="J136" i="4"/>
  <c r="K136" i="4"/>
  <c r="G136" i="4"/>
  <c r="H136" i="4"/>
  <c r="L136" i="4"/>
  <c r="J137" i="4"/>
  <c r="K137" i="4"/>
  <c r="G137" i="4"/>
  <c r="H137" i="4"/>
  <c r="L137" i="4"/>
  <c r="J138" i="4"/>
  <c r="K138" i="4"/>
  <c r="G138" i="4"/>
  <c r="H138" i="4"/>
  <c r="L138" i="4"/>
  <c r="J139" i="4"/>
  <c r="K139" i="4"/>
  <c r="G139" i="4"/>
  <c r="H139" i="4"/>
  <c r="L139" i="4"/>
  <c r="J140" i="4"/>
  <c r="K140" i="4"/>
  <c r="G140" i="4"/>
  <c r="H140" i="4"/>
  <c r="L140" i="4"/>
  <c r="I141" i="4"/>
  <c r="J141" i="4"/>
  <c r="K141" i="4"/>
  <c r="F141" i="4"/>
  <c r="G141" i="4"/>
  <c r="H141" i="4"/>
  <c r="L141" i="4"/>
  <c r="J142" i="4"/>
  <c r="K142" i="4"/>
  <c r="G142" i="4"/>
  <c r="H142" i="4"/>
  <c r="L142" i="4"/>
  <c r="J143" i="4"/>
  <c r="K143" i="4"/>
  <c r="G143" i="4"/>
  <c r="H143" i="4"/>
  <c r="L143" i="4"/>
  <c r="J144" i="4"/>
  <c r="K144" i="4"/>
  <c r="G144" i="4"/>
  <c r="H144" i="4"/>
  <c r="L144" i="4"/>
  <c r="J145" i="4"/>
  <c r="K145" i="4"/>
  <c r="G145" i="4"/>
  <c r="H145" i="4"/>
  <c r="L145" i="4"/>
  <c r="J146" i="4"/>
  <c r="K146" i="4"/>
  <c r="G146" i="4"/>
  <c r="H146" i="4"/>
  <c r="L146" i="4"/>
  <c r="J147" i="4"/>
  <c r="K147" i="4"/>
  <c r="G147" i="4"/>
  <c r="H147" i="4"/>
  <c r="L147" i="4"/>
  <c r="J148" i="4"/>
  <c r="K148" i="4"/>
  <c r="G148" i="4"/>
  <c r="H148" i="4"/>
  <c r="L148" i="4"/>
  <c r="J149" i="4"/>
  <c r="K149" i="4"/>
  <c r="G149" i="4"/>
  <c r="H149" i="4"/>
  <c r="L149" i="4"/>
  <c r="J150" i="4"/>
  <c r="K150" i="4"/>
  <c r="G150" i="4"/>
  <c r="H150" i="4"/>
  <c r="L150" i="4"/>
  <c r="J151" i="4"/>
  <c r="K151" i="4"/>
  <c r="G151" i="4"/>
  <c r="H151" i="4"/>
  <c r="L151" i="4"/>
  <c r="J152" i="4"/>
  <c r="K152" i="4"/>
  <c r="G152" i="4"/>
  <c r="H152" i="4"/>
  <c r="L152" i="4"/>
  <c r="J153" i="4"/>
  <c r="K153" i="4"/>
  <c r="G153" i="4"/>
  <c r="H153" i="4"/>
  <c r="L153" i="4"/>
  <c r="J154" i="4"/>
  <c r="K154" i="4"/>
  <c r="G154" i="4"/>
  <c r="H154" i="4"/>
  <c r="L154" i="4"/>
  <c r="J155" i="4"/>
  <c r="K155" i="4"/>
  <c r="G155" i="4"/>
  <c r="H155" i="4"/>
  <c r="L155" i="4"/>
  <c r="J156" i="4"/>
  <c r="K156" i="4"/>
  <c r="G156" i="4"/>
  <c r="H156" i="4"/>
  <c r="L156" i="4"/>
  <c r="J157" i="4"/>
  <c r="K157" i="4"/>
  <c r="G157" i="4"/>
  <c r="H157" i="4"/>
  <c r="L157" i="4"/>
  <c r="J158" i="4"/>
  <c r="K158" i="4"/>
  <c r="G158" i="4"/>
  <c r="H158" i="4"/>
  <c r="L158" i="4"/>
  <c r="J159" i="4"/>
  <c r="K159" i="4"/>
  <c r="G159" i="4"/>
  <c r="H159" i="4"/>
  <c r="L159" i="4"/>
  <c r="J160" i="4"/>
  <c r="K160" i="4"/>
  <c r="G160" i="4"/>
  <c r="H160" i="4"/>
  <c r="L160" i="4"/>
  <c r="J161" i="4"/>
  <c r="K161" i="4"/>
  <c r="G161" i="4"/>
  <c r="H161" i="4"/>
  <c r="L161" i="4"/>
  <c r="J162" i="4"/>
  <c r="K162" i="4"/>
  <c r="G162" i="4"/>
  <c r="H162" i="4"/>
  <c r="L162" i="4"/>
  <c r="J163" i="4"/>
  <c r="K163" i="4"/>
  <c r="G163" i="4"/>
  <c r="H163" i="4"/>
  <c r="L163" i="4"/>
  <c r="J164" i="4"/>
  <c r="K164" i="4"/>
  <c r="G164" i="4"/>
  <c r="H164" i="4"/>
  <c r="L164" i="4"/>
  <c r="J165" i="4"/>
  <c r="K165" i="4"/>
  <c r="G165" i="4"/>
  <c r="H165" i="4"/>
  <c r="L165" i="4"/>
  <c r="J166" i="4"/>
  <c r="K166" i="4"/>
  <c r="G166" i="4"/>
  <c r="H166" i="4"/>
  <c r="L166" i="4"/>
  <c r="J167" i="4"/>
  <c r="K167" i="4"/>
  <c r="G167" i="4"/>
  <c r="H167" i="4"/>
  <c r="L167" i="4"/>
  <c r="J168" i="4"/>
  <c r="K168" i="4"/>
  <c r="G168" i="4"/>
  <c r="H168" i="4"/>
  <c r="L168" i="4"/>
  <c r="J169" i="4"/>
  <c r="K169" i="4"/>
  <c r="G169" i="4"/>
  <c r="H169" i="4"/>
  <c r="L169" i="4"/>
  <c r="J170" i="4"/>
  <c r="K170" i="4"/>
  <c r="G170" i="4"/>
  <c r="H170" i="4"/>
  <c r="L170" i="4"/>
  <c r="J171" i="4"/>
  <c r="K171" i="4"/>
  <c r="G171" i="4"/>
  <c r="H171" i="4"/>
  <c r="L171" i="4"/>
  <c r="J172" i="4"/>
  <c r="K172" i="4"/>
  <c r="G172" i="4"/>
  <c r="H172" i="4"/>
  <c r="L172" i="4"/>
  <c r="J173" i="4"/>
  <c r="K173" i="4"/>
  <c r="G173" i="4"/>
  <c r="H173" i="4"/>
  <c r="L173" i="4"/>
  <c r="J174" i="4"/>
  <c r="K174" i="4"/>
  <c r="G174" i="4"/>
  <c r="H174" i="4"/>
  <c r="L174" i="4"/>
  <c r="J175" i="4"/>
  <c r="K175" i="4"/>
  <c r="G175" i="4"/>
  <c r="H175" i="4"/>
  <c r="L175" i="4"/>
  <c r="J176" i="4"/>
  <c r="K176" i="4"/>
  <c r="G176" i="4"/>
  <c r="H176" i="4"/>
  <c r="L176" i="4"/>
  <c r="J177" i="4"/>
  <c r="K177" i="4"/>
  <c r="G177" i="4"/>
  <c r="H177" i="4"/>
  <c r="L177" i="4"/>
  <c r="J178" i="4"/>
  <c r="K178" i="4"/>
  <c r="G178" i="4"/>
  <c r="H178" i="4"/>
  <c r="L178" i="4"/>
  <c r="J179" i="4"/>
  <c r="K179" i="4"/>
  <c r="G179" i="4"/>
  <c r="H179" i="4"/>
  <c r="L179" i="4"/>
  <c r="J180" i="4"/>
  <c r="K180" i="4"/>
  <c r="G180" i="4"/>
  <c r="H180" i="4"/>
  <c r="L180" i="4"/>
  <c r="J181" i="4"/>
  <c r="K181" i="4"/>
  <c r="G181" i="4"/>
  <c r="H181" i="4"/>
  <c r="L181" i="4"/>
  <c r="J182" i="4"/>
  <c r="K182" i="4"/>
  <c r="G182" i="4"/>
  <c r="H182" i="4"/>
  <c r="L182" i="4"/>
  <c r="J183" i="4"/>
  <c r="K183" i="4"/>
  <c r="G183" i="4"/>
  <c r="H183" i="4"/>
  <c r="L183" i="4"/>
  <c r="J184" i="4"/>
  <c r="K184" i="4"/>
  <c r="G184" i="4"/>
  <c r="H184" i="4"/>
  <c r="L184" i="4"/>
  <c r="J185" i="4"/>
  <c r="K185" i="4"/>
  <c r="G185" i="4"/>
  <c r="H185" i="4"/>
  <c r="L185" i="4"/>
  <c r="J186" i="4"/>
  <c r="K186" i="4"/>
  <c r="G186" i="4"/>
  <c r="H186" i="4"/>
  <c r="L186" i="4"/>
  <c r="J187" i="4"/>
  <c r="K187" i="4"/>
  <c r="G187" i="4"/>
  <c r="H187" i="4"/>
  <c r="L187" i="4"/>
  <c r="J188" i="4"/>
  <c r="K188" i="4"/>
  <c r="G188" i="4"/>
  <c r="H188" i="4"/>
  <c r="L188" i="4"/>
  <c r="J189" i="4"/>
  <c r="K189" i="4"/>
  <c r="G189" i="4"/>
  <c r="H189" i="4"/>
  <c r="L189" i="4"/>
  <c r="J190" i="4"/>
  <c r="K190" i="4"/>
  <c r="G190" i="4"/>
  <c r="H190" i="4"/>
  <c r="L190" i="4"/>
  <c r="J191" i="4"/>
  <c r="K191" i="4"/>
  <c r="G191" i="4"/>
  <c r="H191" i="4"/>
  <c r="L191" i="4"/>
  <c r="I192" i="4"/>
  <c r="J192" i="4"/>
  <c r="K192" i="4"/>
  <c r="F192" i="4"/>
  <c r="G192" i="4"/>
  <c r="H192" i="4"/>
  <c r="L192" i="4"/>
  <c r="I193" i="4"/>
  <c r="J193" i="4"/>
  <c r="K193" i="4"/>
  <c r="F193" i="4"/>
  <c r="G193" i="4"/>
  <c r="H193" i="4"/>
  <c r="L193" i="4"/>
  <c r="J194" i="4"/>
  <c r="K194" i="4"/>
  <c r="G194" i="4"/>
  <c r="H194" i="4"/>
  <c r="L194" i="4"/>
  <c r="J195" i="4"/>
  <c r="K195" i="4"/>
  <c r="G195" i="4"/>
  <c r="H195" i="4"/>
  <c r="L195" i="4"/>
  <c r="J196" i="4"/>
  <c r="K196" i="4"/>
  <c r="G196" i="4"/>
  <c r="H196" i="4"/>
  <c r="L196" i="4"/>
  <c r="J197" i="4"/>
  <c r="K197" i="4"/>
  <c r="G197" i="4"/>
  <c r="H197" i="4"/>
  <c r="L197" i="4"/>
  <c r="J198" i="4"/>
  <c r="K198" i="4"/>
  <c r="G198" i="4"/>
  <c r="H198" i="4"/>
  <c r="L198" i="4"/>
  <c r="J199" i="4"/>
  <c r="K199" i="4"/>
  <c r="G199" i="4"/>
  <c r="H199" i="4"/>
  <c r="L199" i="4"/>
  <c r="I200" i="4"/>
  <c r="J200" i="4"/>
  <c r="K200" i="4"/>
  <c r="F200" i="4"/>
  <c r="G200" i="4"/>
  <c r="H200" i="4"/>
  <c r="L200" i="4"/>
  <c r="J201" i="4"/>
  <c r="K201" i="4"/>
  <c r="G201" i="4"/>
  <c r="H201" i="4"/>
  <c r="L201" i="4"/>
  <c r="J202" i="4"/>
  <c r="K202" i="4"/>
  <c r="G202" i="4"/>
  <c r="H202" i="4"/>
  <c r="L202" i="4"/>
  <c r="J203" i="4"/>
  <c r="K203" i="4"/>
  <c r="G203" i="4"/>
  <c r="H203" i="4"/>
  <c r="L203" i="4"/>
  <c r="J204" i="4"/>
  <c r="K204" i="4"/>
  <c r="G204" i="4"/>
  <c r="H204" i="4"/>
  <c r="L204" i="4"/>
  <c r="J205" i="4"/>
  <c r="K205" i="4"/>
  <c r="G205" i="4"/>
  <c r="H205" i="4"/>
  <c r="L205" i="4"/>
  <c r="J206" i="4"/>
  <c r="K206" i="4"/>
  <c r="G206" i="4"/>
  <c r="H206" i="4"/>
  <c r="L206" i="4"/>
  <c r="J207" i="4"/>
  <c r="K207" i="4"/>
  <c r="G207" i="4"/>
  <c r="H207" i="4"/>
  <c r="L207" i="4"/>
  <c r="J208" i="4"/>
  <c r="K208" i="4"/>
  <c r="G208" i="4"/>
  <c r="H208" i="4"/>
  <c r="L208" i="4"/>
  <c r="J209" i="4"/>
  <c r="K209" i="4"/>
  <c r="G209" i="4"/>
  <c r="H209" i="4"/>
  <c r="L209" i="4"/>
  <c r="J210" i="4"/>
  <c r="K210" i="4"/>
  <c r="G210" i="4"/>
  <c r="H210" i="4"/>
  <c r="L210" i="4"/>
  <c r="J211" i="4"/>
  <c r="K211" i="4"/>
  <c r="G211" i="4"/>
  <c r="H211" i="4"/>
  <c r="L211" i="4"/>
  <c r="J212" i="4"/>
  <c r="K212" i="4"/>
  <c r="G212" i="4"/>
  <c r="H212" i="4"/>
  <c r="L212" i="4"/>
  <c r="J213" i="4"/>
  <c r="K213" i="4"/>
  <c r="G213" i="4"/>
  <c r="H213" i="4"/>
  <c r="L213" i="4"/>
  <c r="J214" i="4"/>
  <c r="K214" i="4"/>
  <c r="G214" i="4"/>
  <c r="H214" i="4"/>
  <c r="L214" i="4"/>
  <c r="J215" i="4"/>
  <c r="K215" i="4"/>
  <c r="G215" i="4"/>
  <c r="H215" i="4"/>
  <c r="L215" i="4"/>
  <c r="J216" i="4"/>
  <c r="K216" i="4"/>
  <c r="G216" i="4"/>
  <c r="H216" i="4"/>
  <c r="L216" i="4"/>
  <c r="J217" i="4"/>
  <c r="K217" i="4"/>
  <c r="G217" i="4"/>
  <c r="H217" i="4"/>
  <c r="L217" i="4"/>
  <c r="J218" i="4"/>
  <c r="K218" i="4"/>
  <c r="G218" i="4"/>
  <c r="H218" i="4"/>
  <c r="L218" i="4"/>
  <c r="J219" i="4"/>
  <c r="K219" i="4"/>
  <c r="G219" i="4"/>
  <c r="H219" i="4"/>
  <c r="L219" i="4"/>
  <c r="J220" i="4"/>
  <c r="K220" i="4"/>
  <c r="G220" i="4"/>
  <c r="H220" i="4"/>
  <c r="L220" i="4"/>
  <c r="J221" i="4"/>
  <c r="K221" i="4"/>
  <c r="G221" i="4"/>
  <c r="H221" i="4"/>
  <c r="L221" i="4"/>
  <c r="J222" i="4"/>
  <c r="K222" i="4"/>
  <c r="G222" i="4"/>
  <c r="H222" i="4"/>
  <c r="L222" i="4"/>
  <c r="J223" i="4"/>
  <c r="K223" i="4"/>
  <c r="G223" i="4"/>
  <c r="H223" i="4"/>
  <c r="L223" i="4"/>
  <c r="J224" i="4"/>
  <c r="K224" i="4"/>
  <c r="G224" i="4"/>
  <c r="H224" i="4"/>
  <c r="L224" i="4"/>
  <c r="J225" i="4"/>
  <c r="K225" i="4"/>
  <c r="G225" i="4"/>
  <c r="H225" i="4"/>
  <c r="L225" i="4"/>
  <c r="J226" i="4"/>
  <c r="K226" i="4"/>
  <c r="G226" i="4"/>
  <c r="H226" i="4"/>
  <c r="L226" i="4"/>
  <c r="J227" i="4"/>
  <c r="K227" i="4"/>
  <c r="G227" i="4"/>
  <c r="H227" i="4"/>
  <c r="L227" i="4"/>
  <c r="J228" i="4"/>
  <c r="K228" i="4"/>
  <c r="G228" i="4"/>
  <c r="H228" i="4"/>
  <c r="L228" i="4"/>
  <c r="J229" i="4"/>
  <c r="K229" i="4"/>
  <c r="G229" i="4"/>
  <c r="H229" i="4"/>
  <c r="L229" i="4"/>
  <c r="J230" i="4"/>
  <c r="K230" i="4"/>
  <c r="G230" i="4"/>
  <c r="H230" i="4"/>
  <c r="L230" i="4"/>
  <c r="J231" i="4"/>
  <c r="K231" i="4"/>
  <c r="G231" i="4"/>
  <c r="H231" i="4"/>
  <c r="L231" i="4"/>
  <c r="J232" i="4"/>
  <c r="K232" i="4"/>
  <c r="G232" i="4"/>
  <c r="H232" i="4"/>
  <c r="L232" i="4"/>
  <c r="J233" i="4"/>
  <c r="K233" i="4"/>
  <c r="G233" i="4"/>
  <c r="H233" i="4"/>
  <c r="L233" i="4"/>
  <c r="J234" i="4"/>
  <c r="K234" i="4"/>
  <c r="G234" i="4"/>
  <c r="H234" i="4"/>
  <c r="L234" i="4"/>
  <c r="J235" i="4"/>
  <c r="K235" i="4"/>
  <c r="G235" i="4"/>
  <c r="H235" i="4"/>
  <c r="L235" i="4"/>
  <c r="I236" i="4"/>
  <c r="J236" i="4"/>
  <c r="K236" i="4"/>
  <c r="F236" i="4"/>
  <c r="G236" i="4"/>
  <c r="H236" i="4"/>
  <c r="L236" i="4"/>
  <c r="J237" i="4"/>
  <c r="K237" i="4"/>
  <c r="G237" i="4"/>
  <c r="H237" i="4"/>
  <c r="L237" i="4"/>
  <c r="J238" i="4"/>
  <c r="K238" i="4"/>
  <c r="G238" i="4"/>
  <c r="H238" i="4"/>
  <c r="L238" i="4"/>
  <c r="J239" i="4"/>
  <c r="K239" i="4"/>
  <c r="G239" i="4"/>
  <c r="H239" i="4"/>
  <c r="L239" i="4"/>
  <c r="J240" i="4"/>
  <c r="K240" i="4"/>
  <c r="G240" i="4"/>
  <c r="H240" i="4"/>
  <c r="L240" i="4"/>
  <c r="J241" i="4"/>
  <c r="K241" i="4"/>
  <c r="G241" i="4"/>
  <c r="H241" i="4"/>
  <c r="L241" i="4"/>
  <c r="J242" i="4"/>
  <c r="K242" i="4"/>
  <c r="G242" i="4"/>
  <c r="H242" i="4"/>
  <c r="L242" i="4"/>
  <c r="J243" i="4"/>
  <c r="K243" i="4"/>
  <c r="G243" i="4"/>
  <c r="H243" i="4"/>
  <c r="L243" i="4"/>
  <c r="J244" i="4"/>
  <c r="K244" i="4"/>
  <c r="G244" i="4"/>
  <c r="H244" i="4"/>
  <c r="L244" i="4"/>
  <c r="J245" i="4"/>
  <c r="K245" i="4"/>
  <c r="G245" i="4"/>
  <c r="H245" i="4"/>
  <c r="L245" i="4"/>
  <c r="J246" i="4"/>
  <c r="K246" i="4"/>
  <c r="G246" i="4"/>
  <c r="H246" i="4"/>
  <c r="L246" i="4"/>
  <c r="I247" i="4"/>
  <c r="J247" i="4"/>
  <c r="K247" i="4"/>
  <c r="F247" i="4"/>
  <c r="G247" i="4"/>
  <c r="H247" i="4"/>
  <c r="L247" i="4"/>
  <c r="J248" i="4"/>
  <c r="K248" i="4"/>
  <c r="G248" i="4"/>
  <c r="H248" i="4"/>
  <c r="L248" i="4"/>
  <c r="J249" i="4"/>
  <c r="K249" i="4"/>
  <c r="G249" i="4"/>
  <c r="H249" i="4"/>
  <c r="L249" i="4"/>
  <c r="J250" i="4"/>
  <c r="K250" i="4"/>
  <c r="G250" i="4"/>
  <c r="H250" i="4"/>
  <c r="L250" i="4"/>
  <c r="J251" i="4"/>
  <c r="K251" i="4"/>
  <c r="G251" i="4"/>
  <c r="H251" i="4"/>
  <c r="L251" i="4"/>
  <c r="J252" i="4"/>
  <c r="K252" i="4"/>
  <c r="G252" i="4"/>
  <c r="H252" i="4"/>
  <c r="L252" i="4"/>
  <c r="J253" i="4"/>
  <c r="K253" i="4"/>
  <c r="G253" i="4"/>
  <c r="H253" i="4"/>
  <c r="L253" i="4"/>
  <c r="J254" i="4"/>
  <c r="K254" i="4"/>
  <c r="G254" i="4"/>
  <c r="H254" i="4"/>
  <c r="L254" i="4"/>
  <c r="J255" i="4"/>
  <c r="K255" i="4"/>
  <c r="G255" i="4"/>
  <c r="H255" i="4"/>
  <c r="L255" i="4"/>
  <c r="J256" i="4"/>
  <c r="K256" i="4"/>
  <c r="G256" i="4"/>
  <c r="H256" i="4"/>
  <c r="L256" i="4"/>
  <c r="J257" i="4"/>
  <c r="K257" i="4"/>
  <c r="G257" i="4"/>
  <c r="H257" i="4"/>
  <c r="L257" i="4"/>
  <c r="J258" i="4"/>
  <c r="K258" i="4"/>
  <c r="G258" i="4"/>
  <c r="H258" i="4"/>
  <c r="L258" i="4"/>
  <c r="J259" i="4"/>
  <c r="K259" i="4"/>
  <c r="G259" i="4"/>
  <c r="H259" i="4"/>
  <c r="L259" i="4"/>
  <c r="J260" i="4"/>
  <c r="K260" i="4"/>
  <c r="G260" i="4"/>
  <c r="H260" i="4"/>
  <c r="L260" i="4"/>
  <c r="J261" i="4"/>
  <c r="K261" i="4"/>
  <c r="G261" i="4"/>
  <c r="H261" i="4"/>
  <c r="L261" i="4"/>
  <c r="J262" i="4"/>
  <c r="K262" i="4"/>
  <c r="G262" i="4"/>
  <c r="H262" i="4"/>
  <c r="L262" i="4"/>
  <c r="J263" i="4"/>
  <c r="K263" i="4"/>
  <c r="G263" i="4"/>
  <c r="H263" i="4"/>
  <c r="L263" i="4"/>
  <c r="J264" i="4"/>
  <c r="K264" i="4"/>
  <c r="G264" i="4"/>
  <c r="H264" i="4"/>
  <c r="L264" i="4"/>
  <c r="J265" i="4"/>
  <c r="K265" i="4"/>
  <c r="G265" i="4"/>
  <c r="H265" i="4"/>
  <c r="L265" i="4"/>
  <c r="J266" i="4"/>
  <c r="K266" i="4"/>
  <c r="G266" i="4"/>
  <c r="H266" i="4"/>
  <c r="L266" i="4"/>
  <c r="J267" i="4"/>
  <c r="K267" i="4"/>
  <c r="G267" i="4"/>
  <c r="H267" i="4"/>
  <c r="L267" i="4"/>
  <c r="J268" i="4"/>
  <c r="K268" i="4"/>
  <c r="G268" i="4"/>
  <c r="H268" i="4"/>
  <c r="L268" i="4"/>
  <c r="J269" i="4"/>
  <c r="K269" i="4"/>
  <c r="G269" i="4"/>
  <c r="H269" i="4"/>
  <c r="L269" i="4"/>
  <c r="J270" i="4"/>
  <c r="K270" i="4"/>
  <c r="G270" i="4"/>
  <c r="H270" i="4"/>
  <c r="L270" i="4"/>
  <c r="J271" i="4"/>
  <c r="K271" i="4"/>
  <c r="G271" i="4"/>
  <c r="H271" i="4"/>
  <c r="L271" i="4"/>
  <c r="J272" i="4"/>
  <c r="K272" i="4"/>
  <c r="G272" i="4"/>
  <c r="H272" i="4"/>
  <c r="L272" i="4"/>
  <c r="J273" i="4"/>
  <c r="K273" i="4"/>
  <c r="G273" i="4"/>
  <c r="H273" i="4"/>
  <c r="L273" i="4"/>
  <c r="J274" i="4"/>
  <c r="K274" i="4"/>
  <c r="G274" i="4"/>
  <c r="H274" i="4"/>
  <c r="L274" i="4"/>
  <c r="J275" i="4"/>
  <c r="K275" i="4"/>
  <c r="G275" i="4"/>
  <c r="H275" i="4"/>
  <c r="L275" i="4"/>
  <c r="J276" i="4"/>
  <c r="K276" i="4"/>
  <c r="G276" i="4"/>
  <c r="H276" i="4"/>
  <c r="L276" i="4"/>
  <c r="J277" i="4"/>
  <c r="K277" i="4"/>
  <c r="G277" i="4"/>
  <c r="H277" i="4"/>
  <c r="L277" i="4"/>
  <c r="J278" i="4"/>
  <c r="K278" i="4"/>
  <c r="G278" i="4"/>
  <c r="H278" i="4"/>
  <c r="L278" i="4"/>
  <c r="J279" i="4"/>
  <c r="K279" i="4"/>
  <c r="G279" i="4"/>
  <c r="H279" i="4"/>
  <c r="L279" i="4"/>
  <c r="J280" i="4"/>
  <c r="K280" i="4"/>
  <c r="G280" i="4"/>
  <c r="H280" i="4"/>
  <c r="L280" i="4"/>
  <c r="J281" i="4"/>
  <c r="K281" i="4"/>
  <c r="G281" i="4"/>
  <c r="H281" i="4"/>
  <c r="L281" i="4"/>
  <c r="J282" i="4"/>
  <c r="K282" i="4"/>
  <c r="G282" i="4"/>
  <c r="H282" i="4"/>
  <c r="L282" i="4"/>
  <c r="J283" i="4"/>
  <c r="K283" i="4"/>
  <c r="G283" i="4"/>
  <c r="H283" i="4"/>
  <c r="L283" i="4"/>
  <c r="J284" i="4"/>
  <c r="K284" i="4"/>
  <c r="G284" i="4"/>
  <c r="H284" i="4"/>
  <c r="L284" i="4"/>
  <c r="J285" i="4"/>
  <c r="K285" i="4"/>
  <c r="G285" i="4"/>
  <c r="H285" i="4"/>
  <c r="L285" i="4"/>
  <c r="J286" i="4"/>
  <c r="K286" i="4"/>
  <c r="G286" i="4"/>
  <c r="H286" i="4"/>
  <c r="L286" i="4"/>
  <c r="J287" i="4"/>
  <c r="K287" i="4"/>
  <c r="G287" i="4"/>
  <c r="H287" i="4"/>
  <c r="L287" i="4"/>
  <c r="J288" i="4"/>
  <c r="K288" i="4"/>
  <c r="G288" i="4"/>
  <c r="H288" i="4"/>
  <c r="L288" i="4"/>
  <c r="J289" i="4"/>
  <c r="K289" i="4"/>
  <c r="G289" i="4"/>
  <c r="H289" i="4"/>
  <c r="L289" i="4"/>
  <c r="J290" i="4"/>
  <c r="K290" i="4"/>
  <c r="G290" i="4"/>
  <c r="H290" i="4"/>
  <c r="L290" i="4"/>
  <c r="J291" i="4"/>
  <c r="K291" i="4"/>
  <c r="G291" i="4"/>
  <c r="H291" i="4"/>
  <c r="L291" i="4"/>
  <c r="J292" i="4"/>
  <c r="K292" i="4"/>
  <c r="G292" i="4"/>
  <c r="H292" i="4"/>
  <c r="L292" i="4"/>
  <c r="J293" i="4"/>
  <c r="K293" i="4"/>
  <c r="G293" i="4"/>
  <c r="H293" i="4"/>
  <c r="L293" i="4"/>
  <c r="J294" i="4"/>
  <c r="K294" i="4"/>
  <c r="G294" i="4"/>
  <c r="H294" i="4"/>
  <c r="L294" i="4"/>
  <c r="J295" i="4"/>
  <c r="K295" i="4"/>
  <c r="G295" i="4"/>
  <c r="H295" i="4"/>
  <c r="L295" i="4"/>
  <c r="J296" i="4"/>
  <c r="K296" i="4"/>
  <c r="G296" i="4"/>
  <c r="H296" i="4"/>
  <c r="L296" i="4"/>
  <c r="J297" i="4"/>
  <c r="K297" i="4"/>
  <c r="G297" i="4"/>
  <c r="H297" i="4"/>
  <c r="L297" i="4"/>
  <c r="J298" i="4"/>
  <c r="K298" i="4"/>
  <c r="G298" i="4"/>
  <c r="H298" i="4"/>
  <c r="L298" i="4"/>
  <c r="J299" i="4"/>
  <c r="K299" i="4"/>
  <c r="G299" i="4"/>
  <c r="H299" i="4"/>
  <c r="L299" i="4"/>
  <c r="J300" i="4"/>
  <c r="K300" i="4"/>
  <c r="G300" i="4"/>
  <c r="H300" i="4"/>
  <c r="L300" i="4"/>
  <c r="J301" i="4"/>
  <c r="K301" i="4"/>
  <c r="G301" i="4"/>
  <c r="H301" i="4"/>
  <c r="L301" i="4"/>
  <c r="J302" i="4"/>
  <c r="K302" i="4"/>
  <c r="G302" i="4"/>
  <c r="H302" i="4"/>
  <c r="L302" i="4"/>
  <c r="J303" i="4"/>
  <c r="K303" i="4"/>
  <c r="G303" i="4"/>
  <c r="H303" i="4"/>
  <c r="L303" i="4"/>
  <c r="J304" i="4"/>
  <c r="K304" i="4"/>
  <c r="G304" i="4"/>
  <c r="H304" i="4"/>
  <c r="L304" i="4"/>
  <c r="J305" i="4"/>
  <c r="K305" i="4"/>
  <c r="G305" i="4"/>
  <c r="H305" i="4"/>
  <c r="L305" i="4"/>
  <c r="J306" i="4"/>
  <c r="K306" i="4"/>
  <c r="G306" i="4"/>
  <c r="H306" i="4"/>
  <c r="L306" i="4"/>
  <c r="J307" i="4"/>
  <c r="K307" i="4"/>
  <c r="G307" i="4"/>
  <c r="H307" i="4"/>
  <c r="L307" i="4"/>
  <c r="J308" i="4"/>
  <c r="K308" i="4"/>
  <c r="G308" i="4"/>
  <c r="H308" i="4"/>
  <c r="L308" i="4"/>
  <c r="J309" i="4"/>
  <c r="K309" i="4"/>
  <c r="G309" i="4"/>
  <c r="H309" i="4"/>
  <c r="L309" i="4"/>
  <c r="J310" i="4"/>
  <c r="K310" i="4"/>
  <c r="G310" i="4"/>
  <c r="H310" i="4"/>
  <c r="L310" i="4"/>
  <c r="J311" i="4"/>
  <c r="K311" i="4"/>
  <c r="G311" i="4"/>
  <c r="H311" i="4"/>
  <c r="L311" i="4"/>
  <c r="J312" i="4"/>
  <c r="K312" i="4"/>
  <c r="G312" i="4"/>
  <c r="H312" i="4"/>
  <c r="L312" i="4"/>
  <c r="J313" i="4"/>
  <c r="K313" i="4"/>
  <c r="G313" i="4"/>
  <c r="H313" i="4"/>
  <c r="L313" i="4"/>
  <c r="J314" i="4"/>
  <c r="K314" i="4"/>
  <c r="G314" i="4"/>
  <c r="H314" i="4"/>
  <c r="L314" i="4"/>
  <c r="J315" i="4"/>
  <c r="K315" i="4"/>
  <c r="G315" i="4"/>
  <c r="H315" i="4"/>
  <c r="L315" i="4"/>
  <c r="J316" i="4"/>
  <c r="K316" i="4"/>
  <c r="G316" i="4"/>
  <c r="H316" i="4"/>
  <c r="L316" i="4"/>
  <c r="J317" i="4"/>
  <c r="K317" i="4"/>
  <c r="G317" i="4"/>
  <c r="H317" i="4"/>
  <c r="L317" i="4"/>
  <c r="J318" i="4"/>
  <c r="K318" i="4"/>
  <c r="G318" i="4"/>
  <c r="H318" i="4"/>
  <c r="L318" i="4"/>
  <c r="J319" i="4"/>
  <c r="K319" i="4"/>
  <c r="G319" i="4"/>
  <c r="H319" i="4"/>
  <c r="L319" i="4"/>
  <c r="J320" i="4"/>
  <c r="K320" i="4"/>
  <c r="G320" i="4"/>
  <c r="H320" i="4"/>
  <c r="L320" i="4"/>
  <c r="J321" i="4"/>
  <c r="K321" i="4"/>
  <c r="G321" i="4"/>
  <c r="H321" i="4"/>
  <c r="L321" i="4"/>
  <c r="J322" i="4"/>
  <c r="K322" i="4"/>
  <c r="G322" i="4"/>
  <c r="H322" i="4"/>
  <c r="L322" i="4"/>
  <c r="J323" i="4"/>
  <c r="K323" i="4"/>
  <c r="G323" i="4"/>
  <c r="H323" i="4"/>
  <c r="L323" i="4"/>
  <c r="J324" i="4"/>
  <c r="K324" i="4"/>
  <c r="G324" i="4"/>
  <c r="H324" i="4"/>
  <c r="L324" i="4"/>
  <c r="J325" i="4"/>
  <c r="K325" i="4"/>
  <c r="G325" i="4"/>
  <c r="H325" i="4"/>
  <c r="L325" i="4"/>
  <c r="J326" i="4"/>
  <c r="K326" i="4"/>
  <c r="G326" i="4"/>
  <c r="H326" i="4"/>
  <c r="L326" i="4"/>
  <c r="J327" i="4"/>
  <c r="K327" i="4"/>
  <c r="G327" i="4"/>
  <c r="H327" i="4"/>
  <c r="L327" i="4"/>
  <c r="J328" i="4"/>
  <c r="K328" i="4"/>
  <c r="G328" i="4"/>
  <c r="H328" i="4"/>
  <c r="L328" i="4"/>
  <c r="J329" i="4"/>
  <c r="K329" i="4"/>
  <c r="G329" i="4"/>
  <c r="H329" i="4"/>
  <c r="L329" i="4"/>
  <c r="J330" i="4"/>
  <c r="K330" i="4"/>
  <c r="G330" i="4"/>
  <c r="H330" i="4"/>
  <c r="L330" i="4"/>
  <c r="J331" i="4"/>
  <c r="K331" i="4"/>
  <c r="G331" i="4"/>
  <c r="H331" i="4"/>
  <c r="L331" i="4"/>
  <c r="J332" i="4"/>
  <c r="K332" i="4"/>
  <c r="G332" i="4"/>
  <c r="H332" i="4"/>
  <c r="L332" i="4"/>
  <c r="J333" i="4"/>
  <c r="K333" i="4"/>
  <c r="G333" i="4"/>
  <c r="H333" i="4"/>
  <c r="L333" i="4"/>
  <c r="J334" i="4"/>
  <c r="K334" i="4"/>
  <c r="G334" i="4"/>
  <c r="H334" i="4"/>
  <c r="L334" i="4"/>
  <c r="J335" i="4"/>
  <c r="K335" i="4"/>
  <c r="G335" i="4"/>
  <c r="H335" i="4"/>
  <c r="L335" i="4"/>
  <c r="J336" i="4"/>
  <c r="K336" i="4"/>
  <c r="G336" i="4"/>
  <c r="H336" i="4"/>
  <c r="L336" i="4"/>
  <c r="J337" i="4"/>
  <c r="K337" i="4"/>
  <c r="G337" i="4"/>
  <c r="H337" i="4"/>
  <c r="L337" i="4"/>
  <c r="J338" i="4"/>
  <c r="K338" i="4"/>
  <c r="G338" i="4"/>
  <c r="H338" i="4"/>
  <c r="L338" i="4"/>
  <c r="J339" i="4"/>
  <c r="K339" i="4"/>
  <c r="G339" i="4"/>
  <c r="H339" i="4"/>
  <c r="L339" i="4"/>
  <c r="J340" i="4"/>
  <c r="K340" i="4"/>
  <c r="G340" i="4"/>
  <c r="H340" i="4"/>
  <c r="L340" i="4"/>
  <c r="J341" i="4"/>
  <c r="K341" i="4"/>
  <c r="G341" i="4"/>
  <c r="H341" i="4"/>
  <c r="L341" i="4"/>
  <c r="J342" i="4"/>
  <c r="K342" i="4"/>
  <c r="G342" i="4"/>
  <c r="H342" i="4"/>
  <c r="L342" i="4"/>
  <c r="J343" i="4"/>
  <c r="K343" i="4"/>
  <c r="G343" i="4"/>
  <c r="H343" i="4"/>
  <c r="L343" i="4"/>
  <c r="J344" i="4"/>
  <c r="K344" i="4"/>
  <c r="G344" i="4"/>
  <c r="H344" i="4"/>
  <c r="L344" i="4"/>
  <c r="J345" i="4"/>
  <c r="K345" i="4"/>
  <c r="G345" i="4"/>
  <c r="H345" i="4"/>
  <c r="L345" i="4"/>
  <c r="J346" i="4"/>
  <c r="K346" i="4"/>
  <c r="G346" i="4"/>
  <c r="H346" i="4"/>
  <c r="L346" i="4"/>
  <c r="J347" i="4"/>
  <c r="K347" i="4"/>
  <c r="G347" i="4"/>
  <c r="H347" i="4"/>
  <c r="L347" i="4"/>
  <c r="J348" i="4"/>
  <c r="K348" i="4"/>
  <c r="G348" i="4"/>
  <c r="H348" i="4"/>
  <c r="L348" i="4"/>
  <c r="J349" i="4"/>
  <c r="K349" i="4"/>
  <c r="G349" i="4"/>
  <c r="H349" i="4"/>
  <c r="L349" i="4"/>
  <c r="J350" i="4"/>
  <c r="K350" i="4"/>
  <c r="G350" i="4"/>
  <c r="H350" i="4"/>
  <c r="L350" i="4"/>
  <c r="J351" i="4"/>
  <c r="K351" i="4"/>
  <c r="G351" i="4"/>
  <c r="H351" i="4"/>
  <c r="L351" i="4"/>
  <c r="J352" i="4"/>
  <c r="K352" i="4"/>
  <c r="G352" i="4"/>
  <c r="H352" i="4"/>
  <c r="L352" i="4"/>
  <c r="J353" i="4"/>
  <c r="K353" i="4"/>
  <c r="G353" i="4"/>
  <c r="H353" i="4"/>
  <c r="L353" i="4"/>
  <c r="J354" i="4"/>
  <c r="K354" i="4"/>
  <c r="G354" i="4"/>
  <c r="H354" i="4"/>
  <c r="L354" i="4"/>
  <c r="J355" i="4"/>
  <c r="K355" i="4"/>
  <c r="G355" i="4"/>
  <c r="H355" i="4"/>
  <c r="L355" i="4"/>
  <c r="J356" i="4"/>
  <c r="K356" i="4"/>
  <c r="G356" i="4"/>
  <c r="H356" i="4"/>
  <c r="L356" i="4"/>
  <c r="J357" i="4"/>
  <c r="K357" i="4"/>
  <c r="G357" i="4"/>
  <c r="H357" i="4"/>
  <c r="L357" i="4"/>
  <c r="J358" i="4"/>
  <c r="K358" i="4"/>
  <c r="G358" i="4"/>
  <c r="H358" i="4"/>
  <c r="L358" i="4"/>
  <c r="J359" i="4"/>
  <c r="K359" i="4"/>
  <c r="G359" i="4"/>
  <c r="H359" i="4"/>
  <c r="L359" i="4"/>
  <c r="J360" i="4"/>
  <c r="K360" i="4"/>
  <c r="G360" i="4"/>
  <c r="H360" i="4"/>
  <c r="L360" i="4"/>
  <c r="J361" i="4"/>
  <c r="K361" i="4"/>
  <c r="G361" i="4"/>
  <c r="H361" i="4"/>
  <c r="L361" i="4"/>
  <c r="J362" i="4"/>
  <c r="K362" i="4"/>
  <c r="G362" i="4"/>
  <c r="H362" i="4"/>
  <c r="L362" i="4"/>
  <c r="J363" i="4"/>
  <c r="K363" i="4"/>
  <c r="G363" i="4"/>
  <c r="H363" i="4"/>
  <c r="L363" i="4"/>
  <c r="J364" i="4"/>
  <c r="K364" i="4"/>
  <c r="G364" i="4"/>
  <c r="H364" i="4"/>
  <c r="L364" i="4"/>
  <c r="J365" i="4"/>
  <c r="K365" i="4"/>
  <c r="G365" i="4"/>
  <c r="H365" i="4"/>
  <c r="L365" i="4"/>
  <c r="J366" i="4"/>
  <c r="K366" i="4"/>
  <c r="G366" i="4"/>
  <c r="H366" i="4"/>
  <c r="L366" i="4"/>
  <c r="J367" i="4"/>
  <c r="K367" i="4"/>
  <c r="G367" i="4"/>
  <c r="H367" i="4"/>
  <c r="L367" i="4"/>
  <c r="J368" i="4"/>
  <c r="K368" i="4"/>
  <c r="G368" i="4"/>
  <c r="H368" i="4"/>
  <c r="L368" i="4"/>
  <c r="J369" i="4"/>
  <c r="K369" i="4"/>
  <c r="G369" i="4"/>
  <c r="H369" i="4"/>
  <c r="L369" i="4"/>
  <c r="J370" i="4"/>
  <c r="K370" i="4"/>
  <c r="G370" i="4"/>
  <c r="H370" i="4"/>
  <c r="L370" i="4"/>
  <c r="J371" i="4"/>
  <c r="K371" i="4"/>
  <c r="G371" i="4"/>
  <c r="H371" i="4"/>
  <c r="L371" i="4"/>
  <c r="J372" i="4"/>
  <c r="K372" i="4"/>
  <c r="G372" i="4"/>
  <c r="H372" i="4"/>
  <c r="L372" i="4"/>
  <c r="J373" i="4"/>
  <c r="K373" i="4"/>
  <c r="G373" i="4"/>
  <c r="H373" i="4"/>
  <c r="L373" i="4"/>
  <c r="J374" i="4"/>
  <c r="K374" i="4"/>
  <c r="G374" i="4"/>
  <c r="H374" i="4"/>
  <c r="L374" i="4"/>
  <c r="J375" i="4"/>
  <c r="K375" i="4"/>
  <c r="G375" i="4"/>
  <c r="H375" i="4"/>
  <c r="L375" i="4"/>
  <c r="J376" i="4"/>
  <c r="K376" i="4"/>
  <c r="G376" i="4"/>
  <c r="H376" i="4"/>
  <c r="L376" i="4"/>
  <c r="J377" i="4"/>
  <c r="K377" i="4"/>
  <c r="G377" i="4"/>
  <c r="H377" i="4"/>
  <c r="L377" i="4"/>
  <c r="J378" i="4"/>
  <c r="K378" i="4"/>
  <c r="G378" i="4"/>
  <c r="H378" i="4"/>
  <c r="L378" i="4"/>
  <c r="J379" i="4"/>
  <c r="K379" i="4"/>
  <c r="G379" i="4"/>
  <c r="H379" i="4"/>
  <c r="L379" i="4"/>
  <c r="J380" i="4"/>
  <c r="K380" i="4"/>
  <c r="G380" i="4"/>
  <c r="H380" i="4"/>
  <c r="L380" i="4"/>
  <c r="J381" i="4"/>
  <c r="K381" i="4"/>
  <c r="G381" i="4"/>
  <c r="H381" i="4"/>
  <c r="L381" i="4"/>
  <c r="J382" i="4"/>
  <c r="K382" i="4"/>
  <c r="G382" i="4"/>
  <c r="H382" i="4"/>
  <c r="L382" i="4"/>
  <c r="J383" i="4"/>
  <c r="K383" i="4"/>
  <c r="G383" i="4"/>
  <c r="H383" i="4"/>
  <c r="L383" i="4"/>
  <c r="J384" i="4"/>
  <c r="K384" i="4"/>
  <c r="G384" i="4"/>
  <c r="H384" i="4"/>
  <c r="L384" i="4"/>
  <c r="J385" i="4"/>
  <c r="K385" i="4"/>
  <c r="G385" i="4"/>
  <c r="H385" i="4"/>
  <c r="L385" i="4"/>
  <c r="J386" i="4"/>
  <c r="K386" i="4"/>
  <c r="G386" i="4"/>
  <c r="H386" i="4"/>
  <c r="L386" i="4"/>
  <c r="J387" i="4"/>
  <c r="K387" i="4"/>
  <c r="G387" i="4"/>
  <c r="H387" i="4"/>
  <c r="L387" i="4"/>
  <c r="J388" i="4"/>
  <c r="K388" i="4"/>
  <c r="G388" i="4"/>
  <c r="H388" i="4"/>
  <c r="L388" i="4"/>
  <c r="J389" i="4"/>
  <c r="K389" i="4"/>
  <c r="G389" i="4"/>
  <c r="H389" i="4"/>
  <c r="L389" i="4"/>
  <c r="J390" i="4"/>
  <c r="K390" i="4"/>
  <c r="G390" i="4"/>
  <c r="H390" i="4"/>
  <c r="L390" i="4"/>
  <c r="J391" i="4"/>
  <c r="K391" i="4"/>
  <c r="G391" i="4"/>
  <c r="H391" i="4"/>
  <c r="L391" i="4"/>
  <c r="J392" i="4"/>
  <c r="K392" i="4"/>
  <c r="G392" i="4"/>
  <c r="H392" i="4"/>
  <c r="L392" i="4"/>
  <c r="J393" i="4"/>
  <c r="K393" i="4"/>
  <c r="G393" i="4"/>
  <c r="H393" i="4"/>
  <c r="L393" i="4"/>
  <c r="J394" i="4"/>
  <c r="K394" i="4"/>
  <c r="G394" i="4"/>
  <c r="H394" i="4"/>
  <c r="L394" i="4"/>
  <c r="J395" i="4"/>
  <c r="K395" i="4"/>
  <c r="G395" i="4"/>
  <c r="H395" i="4"/>
  <c r="L395" i="4"/>
  <c r="J396" i="4"/>
  <c r="K396" i="4"/>
  <c r="G396" i="4"/>
  <c r="H396" i="4"/>
  <c r="L396" i="4"/>
  <c r="J397" i="4"/>
  <c r="K397" i="4"/>
  <c r="G397" i="4"/>
  <c r="H397" i="4"/>
  <c r="L397" i="4"/>
  <c r="J398" i="4"/>
  <c r="K398" i="4"/>
  <c r="G398" i="4"/>
  <c r="H398" i="4"/>
  <c r="L398" i="4"/>
  <c r="J399" i="4"/>
  <c r="K399" i="4"/>
  <c r="G399" i="4"/>
  <c r="H399" i="4"/>
  <c r="L399" i="4"/>
  <c r="J400" i="4"/>
  <c r="K400" i="4"/>
  <c r="G400" i="4"/>
  <c r="H400" i="4"/>
  <c r="L400" i="4"/>
  <c r="J401" i="4"/>
  <c r="K401" i="4"/>
  <c r="G401" i="4"/>
  <c r="H401" i="4"/>
  <c r="L401" i="4"/>
  <c r="J402" i="4"/>
  <c r="K402" i="4"/>
  <c r="G402" i="4"/>
  <c r="H402" i="4"/>
  <c r="L402" i="4"/>
  <c r="J403" i="4"/>
  <c r="K403" i="4"/>
  <c r="G403" i="4"/>
  <c r="H403" i="4"/>
  <c r="L403" i="4"/>
  <c r="J404" i="4"/>
  <c r="K404" i="4"/>
  <c r="G404" i="4"/>
  <c r="H404" i="4"/>
  <c r="L404" i="4"/>
  <c r="J405" i="4"/>
  <c r="K405" i="4"/>
  <c r="G405" i="4"/>
  <c r="H405" i="4"/>
  <c r="L405" i="4"/>
  <c r="J406" i="4"/>
  <c r="K406" i="4"/>
  <c r="G406" i="4"/>
  <c r="H406" i="4"/>
  <c r="L406" i="4"/>
  <c r="J407" i="4"/>
  <c r="K407" i="4"/>
  <c r="G407" i="4"/>
  <c r="H407" i="4"/>
  <c r="L407" i="4"/>
  <c r="J408" i="4"/>
  <c r="K408" i="4"/>
  <c r="G408" i="4"/>
  <c r="H408" i="4"/>
  <c r="L408" i="4"/>
  <c r="J409" i="4"/>
  <c r="K409" i="4"/>
  <c r="G409" i="4"/>
  <c r="H409" i="4"/>
  <c r="L409" i="4"/>
  <c r="J410" i="4"/>
  <c r="K410" i="4"/>
  <c r="G410" i="4"/>
  <c r="H410" i="4"/>
  <c r="L410" i="4"/>
  <c r="J411" i="4"/>
  <c r="K411" i="4"/>
  <c r="G411" i="4"/>
  <c r="H411" i="4"/>
  <c r="L411" i="4"/>
  <c r="J412" i="4"/>
  <c r="K412" i="4"/>
  <c r="G412" i="4"/>
  <c r="H412" i="4"/>
  <c r="L412" i="4"/>
  <c r="J413" i="4"/>
  <c r="K413" i="4"/>
  <c r="G413" i="4"/>
  <c r="H413" i="4"/>
  <c r="L413" i="4"/>
  <c r="J414" i="4"/>
  <c r="K414" i="4"/>
  <c r="G414" i="4"/>
  <c r="H414" i="4"/>
  <c r="L414" i="4"/>
  <c r="J415" i="4"/>
  <c r="K415" i="4"/>
  <c r="G415" i="4"/>
  <c r="H415" i="4"/>
  <c r="L415" i="4"/>
  <c r="J416" i="4"/>
  <c r="K416" i="4"/>
  <c r="G416" i="4"/>
  <c r="H416" i="4"/>
  <c r="L416" i="4"/>
  <c r="J417" i="4"/>
  <c r="K417" i="4"/>
  <c r="G417" i="4"/>
  <c r="H417" i="4"/>
  <c r="L417" i="4"/>
  <c r="J418" i="4"/>
  <c r="K418" i="4"/>
  <c r="G418" i="4"/>
  <c r="H418" i="4"/>
  <c r="L418" i="4"/>
  <c r="J419" i="4"/>
  <c r="K419" i="4"/>
  <c r="G419" i="4"/>
  <c r="H419" i="4"/>
  <c r="L419" i="4"/>
  <c r="J420" i="4"/>
  <c r="K420" i="4"/>
  <c r="G420" i="4"/>
  <c r="H420" i="4"/>
  <c r="L420" i="4"/>
  <c r="J421" i="4"/>
  <c r="K421" i="4"/>
  <c r="G421" i="4"/>
  <c r="H421" i="4"/>
  <c r="L421" i="4"/>
  <c r="J422" i="4"/>
  <c r="K422" i="4"/>
  <c r="G422" i="4"/>
  <c r="H422" i="4"/>
  <c r="L422" i="4"/>
  <c r="J423" i="4"/>
  <c r="K423" i="4"/>
  <c r="G423" i="4"/>
  <c r="H423" i="4"/>
  <c r="L423" i="4"/>
  <c r="J424" i="4"/>
  <c r="K424" i="4"/>
  <c r="G424" i="4"/>
  <c r="H424" i="4"/>
  <c r="L424" i="4"/>
  <c r="J425" i="4"/>
  <c r="K425" i="4"/>
  <c r="G425" i="4"/>
  <c r="H425" i="4"/>
  <c r="L425" i="4"/>
  <c r="J426" i="4"/>
  <c r="K426" i="4"/>
  <c r="G426" i="4"/>
  <c r="H426" i="4"/>
  <c r="L426" i="4"/>
  <c r="J427" i="4"/>
  <c r="K427" i="4"/>
  <c r="G427" i="4"/>
  <c r="H427" i="4"/>
  <c r="L427" i="4"/>
  <c r="J428" i="4"/>
  <c r="K428" i="4"/>
  <c r="G428" i="4"/>
  <c r="H428" i="4"/>
  <c r="L428" i="4"/>
  <c r="J429" i="4"/>
  <c r="K429" i="4"/>
  <c r="G429" i="4"/>
  <c r="H429" i="4"/>
  <c r="L429" i="4"/>
  <c r="J430" i="4"/>
  <c r="K430" i="4"/>
  <c r="G430" i="4"/>
  <c r="H430" i="4"/>
  <c r="L430" i="4"/>
  <c r="J431" i="4"/>
  <c r="K431" i="4"/>
  <c r="G431" i="4"/>
  <c r="H431" i="4"/>
  <c r="L431" i="4"/>
  <c r="J432" i="4"/>
  <c r="K432" i="4"/>
  <c r="G432" i="4"/>
  <c r="H432" i="4"/>
  <c r="L432" i="4"/>
  <c r="J433" i="4"/>
  <c r="K433" i="4"/>
  <c r="G433" i="4"/>
  <c r="H433" i="4"/>
  <c r="L433" i="4"/>
  <c r="J434" i="4"/>
  <c r="K434" i="4"/>
  <c r="G434" i="4"/>
  <c r="H434" i="4"/>
  <c r="L434" i="4"/>
  <c r="J435" i="4"/>
  <c r="K435" i="4"/>
  <c r="G435" i="4"/>
  <c r="H435" i="4"/>
  <c r="L435" i="4"/>
  <c r="J436" i="4"/>
  <c r="K436" i="4"/>
  <c r="G436" i="4"/>
  <c r="H436" i="4"/>
  <c r="L436" i="4"/>
  <c r="J437" i="4"/>
  <c r="K437" i="4"/>
  <c r="G437" i="4"/>
  <c r="H437" i="4"/>
  <c r="L437" i="4"/>
  <c r="J438" i="4"/>
  <c r="K438" i="4"/>
  <c r="G438" i="4"/>
  <c r="H438" i="4"/>
  <c r="L438" i="4"/>
  <c r="J439" i="4"/>
  <c r="K439" i="4"/>
  <c r="G439" i="4"/>
  <c r="H439" i="4"/>
  <c r="L439" i="4"/>
  <c r="J440" i="4"/>
  <c r="K440" i="4"/>
  <c r="G440" i="4"/>
  <c r="H440" i="4"/>
  <c r="L440" i="4"/>
  <c r="J441" i="4"/>
  <c r="K441" i="4"/>
  <c r="G441" i="4"/>
  <c r="H441" i="4"/>
  <c r="L441" i="4"/>
  <c r="J442" i="4"/>
  <c r="K442" i="4"/>
  <c r="G442" i="4"/>
  <c r="H442" i="4"/>
  <c r="L442" i="4"/>
  <c r="J443" i="4"/>
  <c r="K443" i="4"/>
  <c r="G443" i="4"/>
  <c r="H443" i="4"/>
  <c r="L443" i="4"/>
  <c r="J444" i="4"/>
  <c r="K444" i="4"/>
  <c r="G444" i="4"/>
  <c r="H444" i="4"/>
  <c r="L444" i="4"/>
  <c r="J445" i="4"/>
  <c r="K445" i="4"/>
  <c r="G445" i="4"/>
  <c r="H445" i="4"/>
  <c r="L445" i="4"/>
  <c r="J446" i="4"/>
  <c r="K446" i="4"/>
  <c r="G446" i="4"/>
  <c r="H446" i="4"/>
  <c r="L446" i="4"/>
  <c r="J447" i="4"/>
  <c r="K447" i="4"/>
  <c r="G447" i="4"/>
  <c r="H447" i="4"/>
  <c r="L447" i="4"/>
  <c r="J448" i="4"/>
  <c r="K448" i="4"/>
  <c r="G448" i="4"/>
  <c r="H448" i="4"/>
  <c r="L448" i="4"/>
  <c r="J449" i="4"/>
  <c r="K449" i="4"/>
  <c r="G449" i="4"/>
  <c r="H449" i="4"/>
  <c r="L449" i="4"/>
  <c r="J450" i="4"/>
  <c r="K450" i="4"/>
  <c r="G450" i="4"/>
  <c r="H450" i="4"/>
  <c r="L450" i="4"/>
  <c r="J451" i="4"/>
  <c r="K451" i="4"/>
  <c r="G451" i="4"/>
  <c r="H451" i="4"/>
  <c r="L451" i="4"/>
  <c r="J452" i="4"/>
  <c r="K452" i="4"/>
  <c r="G452" i="4"/>
  <c r="H452" i="4"/>
  <c r="L452" i="4"/>
  <c r="J453" i="4"/>
  <c r="K453" i="4"/>
  <c r="G453" i="4"/>
  <c r="H453" i="4"/>
  <c r="L453" i="4"/>
  <c r="J454" i="4"/>
  <c r="K454" i="4"/>
  <c r="G454" i="4"/>
  <c r="H454" i="4"/>
  <c r="L454" i="4"/>
  <c r="J455" i="4"/>
  <c r="K455" i="4"/>
  <c r="G455" i="4"/>
  <c r="H455" i="4"/>
  <c r="L455" i="4"/>
  <c r="J456" i="4"/>
  <c r="K456" i="4"/>
  <c r="G456" i="4"/>
  <c r="H456" i="4"/>
  <c r="L456" i="4"/>
  <c r="J457" i="4"/>
  <c r="K457" i="4"/>
  <c r="G457" i="4"/>
  <c r="H457" i="4"/>
  <c r="L457" i="4"/>
  <c r="J458" i="4"/>
  <c r="K458" i="4"/>
  <c r="G458" i="4"/>
  <c r="H458" i="4"/>
  <c r="L458" i="4"/>
  <c r="J459" i="4"/>
  <c r="K459" i="4"/>
  <c r="G459" i="4"/>
  <c r="H459" i="4"/>
  <c r="L459" i="4"/>
  <c r="J460" i="4"/>
  <c r="K460" i="4"/>
  <c r="G460" i="4"/>
  <c r="H460" i="4"/>
  <c r="L460" i="4"/>
  <c r="J461" i="4"/>
  <c r="K461" i="4"/>
  <c r="G461" i="4"/>
  <c r="H461" i="4"/>
  <c r="L461" i="4"/>
  <c r="J462" i="4"/>
  <c r="K462" i="4"/>
  <c r="G462" i="4"/>
  <c r="H462" i="4"/>
  <c r="L462" i="4"/>
  <c r="J463" i="4"/>
  <c r="K463" i="4"/>
  <c r="G463" i="4"/>
  <c r="H463" i="4"/>
  <c r="L463" i="4"/>
  <c r="J464" i="4"/>
  <c r="K464" i="4"/>
  <c r="G464" i="4"/>
  <c r="H464" i="4"/>
  <c r="L464" i="4"/>
  <c r="J465" i="4"/>
  <c r="K465" i="4"/>
  <c r="G465" i="4"/>
  <c r="H465" i="4"/>
  <c r="L465" i="4"/>
  <c r="J466" i="4"/>
  <c r="K466" i="4"/>
  <c r="G466" i="4"/>
  <c r="H466" i="4"/>
  <c r="L466" i="4"/>
  <c r="J467" i="4"/>
  <c r="K467" i="4"/>
  <c r="G467" i="4"/>
  <c r="H467" i="4"/>
  <c r="L467" i="4"/>
  <c r="J468" i="4"/>
  <c r="K468" i="4"/>
  <c r="G468" i="4"/>
  <c r="H468" i="4"/>
  <c r="L468" i="4"/>
  <c r="J469" i="4"/>
  <c r="K469" i="4"/>
  <c r="G469" i="4"/>
  <c r="H469" i="4"/>
  <c r="L469" i="4"/>
  <c r="J470" i="4"/>
  <c r="K470" i="4"/>
  <c r="G470" i="4"/>
  <c r="H470" i="4"/>
  <c r="L470" i="4"/>
  <c r="J471" i="4"/>
  <c r="K471" i="4"/>
  <c r="G471" i="4"/>
  <c r="H471" i="4"/>
  <c r="L471" i="4"/>
  <c r="J472" i="4"/>
  <c r="K472" i="4"/>
  <c r="G472" i="4"/>
  <c r="H472" i="4"/>
  <c r="L472" i="4"/>
  <c r="J473" i="4"/>
  <c r="K473" i="4"/>
  <c r="G473" i="4"/>
  <c r="H473" i="4"/>
  <c r="L473" i="4"/>
  <c r="J474" i="4"/>
  <c r="K474" i="4"/>
  <c r="G474" i="4"/>
  <c r="H474" i="4"/>
  <c r="L474" i="4"/>
  <c r="J475" i="4"/>
  <c r="K475" i="4"/>
  <c r="G475" i="4"/>
  <c r="H475" i="4"/>
  <c r="L475" i="4"/>
  <c r="J476" i="4"/>
  <c r="K476" i="4"/>
  <c r="G476" i="4"/>
  <c r="H476" i="4"/>
  <c r="L476" i="4"/>
  <c r="J477" i="4"/>
  <c r="K477" i="4"/>
  <c r="G477" i="4"/>
  <c r="H477" i="4"/>
  <c r="L477" i="4"/>
  <c r="I478" i="4"/>
  <c r="J478" i="4"/>
  <c r="K478" i="4"/>
  <c r="F478" i="4"/>
  <c r="G478" i="4"/>
  <c r="H478" i="4"/>
  <c r="L478" i="4"/>
  <c r="J479" i="4"/>
  <c r="K479" i="4"/>
  <c r="G479" i="4"/>
  <c r="H479" i="4"/>
  <c r="L479" i="4"/>
  <c r="J480" i="4"/>
  <c r="K480" i="4"/>
  <c r="G480" i="4"/>
  <c r="H480" i="4"/>
  <c r="L480" i="4"/>
  <c r="J481" i="4"/>
  <c r="K481" i="4"/>
  <c r="G481" i="4"/>
  <c r="H481" i="4"/>
  <c r="L481" i="4"/>
  <c r="J482" i="4"/>
  <c r="K482" i="4"/>
  <c r="G482" i="4"/>
  <c r="H482" i="4"/>
  <c r="L482" i="4"/>
  <c r="J483" i="4"/>
  <c r="K483" i="4"/>
  <c r="G483" i="4"/>
  <c r="H483" i="4"/>
  <c r="L483" i="4"/>
  <c r="J484" i="4"/>
  <c r="K484" i="4"/>
  <c r="G484" i="4"/>
  <c r="H484" i="4"/>
  <c r="L484" i="4"/>
  <c r="J485" i="4"/>
  <c r="K485" i="4"/>
  <c r="G485" i="4"/>
  <c r="H485" i="4"/>
  <c r="L485" i="4"/>
  <c r="J486" i="4"/>
  <c r="K486" i="4"/>
  <c r="G486" i="4"/>
  <c r="H486" i="4"/>
  <c r="L486" i="4"/>
  <c r="I487" i="4"/>
  <c r="J487" i="4"/>
  <c r="K487" i="4"/>
  <c r="G487" i="4"/>
  <c r="H487" i="4"/>
  <c r="L487" i="4"/>
  <c r="J488" i="4"/>
  <c r="K488" i="4"/>
  <c r="G488" i="4"/>
  <c r="H488" i="4"/>
  <c r="L488" i="4"/>
  <c r="J489" i="4"/>
  <c r="K489" i="4"/>
  <c r="G489" i="4"/>
  <c r="H489" i="4"/>
  <c r="L489" i="4"/>
  <c r="J490" i="4"/>
  <c r="K490" i="4"/>
  <c r="G490" i="4"/>
  <c r="H490" i="4"/>
  <c r="L490" i="4"/>
  <c r="J491" i="4"/>
  <c r="K491" i="4"/>
  <c r="G491" i="4"/>
  <c r="H491" i="4"/>
  <c r="L491" i="4"/>
  <c r="J492" i="4"/>
  <c r="K492" i="4"/>
  <c r="G492" i="4"/>
  <c r="H492" i="4"/>
  <c r="L492" i="4"/>
  <c r="J493" i="4"/>
  <c r="K493" i="4"/>
  <c r="G493" i="4"/>
  <c r="H493" i="4"/>
  <c r="L493" i="4"/>
  <c r="J494" i="4"/>
  <c r="K494" i="4"/>
  <c r="G494" i="4"/>
  <c r="H494" i="4"/>
  <c r="L494" i="4"/>
  <c r="J495" i="4"/>
  <c r="K495" i="4"/>
  <c r="G495" i="4"/>
  <c r="H495" i="4"/>
  <c r="L495" i="4"/>
  <c r="J496" i="4"/>
  <c r="K496" i="4"/>
  <c r="G496" i="4"/>
  <c r="H496" i="4"/>
  <c r="L496" i="4"/>
  <c r="J497" i="4"/>
  <c r="K497" i="4"/>
  <c r="G497" i="4"/>
  <c r="H497" i="4"/>
  <c r="L497" i="4"/>
  <c r="J498" i="4"/>
  <c r="K498" i="4"/>
  <c r="G498" i="4"/>
  <c r="H498" i="4"/>
  <c r="L498" i="4"/>
  <c r="J499" i="4"/>
  <c r="K499" i="4"/>
  <c r="G499" i="4"/>
  <c r="H499" i="4"/>
  <c r="L499" i="4"/>
  <c r="J500" i="4"/>
  <c r="K500" i="4"/>
  <c r="G500" i="4"/>
  <c r="H500" i="4"/>
  <c r="L500" i="4"/>
  <c r="J501" i="4"/>
  <c r="K501" i="4"/>
  <c r="G501" i="4"/>
  <c r="H501" i="4"/>
  <c r="L501" i="4"/>
  <c r="J502" i="4"/>
  <c r="K502" i="4"/>
  <c r="G502" i="4"/>
  <c r="H502" i="4"/>
  <c r="L502" i="4"/>
  <c r="J503" i="4"/>
  <c r="K503" i="4"/>
  <c r="G503" i="4"/>
  <c r="H503" i="4"/>
  <c r="L503" i="4"/>
  <c r="J504" i="4"/>
  <c r="K504" i="4"/>
  <c r="G504" i="4"/>
  <c r="H504" i="4"/>
  <c r="L504" i="4"/>
  <c r="J505" i="4"/>
  <c r="K505" i="4"/>
  <c r="G505" i="4"/>
  <c r="H505" i="4"/>
  <c r="L505" i="4"/>
  <c r="J506" i="4"/>
  <c r="K506" i="4"/>
  <c r="G506" i="4"/>
  <c r="H506" i="4"/>
  <c r="L506" i="4"/>
  <c r="J507" i="4"/>
  <c r="K507" i="4"/>
  <c r="G507" i="4"/>
  <c r="H507" i="4"/>
  <c r="L507" i="4"/>
  <c r="J508" i="4"/>
  <c r="K508" i="4"/>
  <c r="G508" i="4"/>
  <c r="H508" i="4"/>
  <c r="L508" i="4"/>
  <c r="J509" i="4"/>
  <c r="K509" i="4"/>
  <c r="G509" i="4"/>
  <c r="H509" i="4"/>
  <c r="L509" i="4"/>
  <c r="J510" i="4"/>
  <c r="K510" i="4"/>
  <c r="G510" i="4"/>
  <c r="H510" i="4"/>
  <c r="L510" i="4"/>
  <c r="J511" i="4"/>
  <c r="K511" i="4"/>
  <c r="G511" i="4"/>
  <c r="H511" i="4"/>
  <c r="L511" i="4"/>
  <c r="I512" i="4"/>
  <c r="J512" i="4"/>
  <c r="K512" i="4"/>
  <c r="G512" i="4"/>
  <c r="H512" i="4"/>
  <c r="L512" i="4"/>
  <c r="J513" i="4"/>
  <c r="K513" i="4"/>
  <c r="G513" i="4"/>
  <c r="H513" i="4"/>
  <c r="L513" i="4"/>
  <c r="J514" i="4"/>
  <c r="K514" i="4"/>
  <c r="G514" i="4"/>
  <c r="H514" i="4"/>
  <c r="L514" i="4"/>
  <c r="J515" i="4"/>
  <c r="K515" i="4"/>
  <c r="G515" i="4"/>
  <c r="H515" i="4"/>
  <c r="L515" i="4"/>
  <c r="J516" i="4"/>
  <c r="K516" i="4"/>
  <c r="G516" i="4"/>
  <c r="H516" i="4"/>
  <c r="L516" i="4"/>
  <c r="J517" i="4"/>
  <c r="K517" i="4"/>
  <c r="G517" i="4"/>
  <c r="H517" i="4"/>
  <c r="L517" i="4"/>
  <c r="J518" i="4"/>
  <c r="K518" i="4"/>
  <c r="G518" i="4"/>
  <c r="H518" i="4"/>
  <c r="L518" i="4"/>
  <c r="J519" i="4"/>
  <c r="K519" i="4"/>
  <c r="G519" i="4"/>
  <c r="H519" i="4"/>
  <c r="L519" i="4"/>
  <c r="J520" i="4"/>
  <c r="K520" i="4"/>
  <c r="G520" i="4"/>
  <c r="H520" i="4"/>
  <c r="L520" i="4"/>
  <c r="J521" i="4"/>
  <c r="K521" i="4"/>
  <c r="G521" i="4"/>
  <c r="H521" i="4"/>
  <c r="L521" i="4"/>
  <c r="J522" i="4"/>
  <c r="K522" i="4"/>
  <c r="G522" i="4"/>
  <c r="H522" i="4"/>
  <c r="L522" i="4"/>
  <c r="J523" i="4"/>
  <c r="K523" i="4"/>
  <c r="G523" i="4"/>
  <c r="H523" i="4"/>
  <c r="L523" i="4"/>
  <c r="J524" i="4"/>
  <c r="K524" i="4"/>
  <c r="G524" i="4"/>
  <c r="H524" i="4"/>
  <c r="L524" i="4"/>
  <c r="J525" i="4"/>
  <c r="K525" i="4"/>
  <c r="G525" i="4"/>
  <c r="H525" i="4"/>
  <c r="L525" i="4"/>
  <c r="J526" i="4"/>
  <c r="K526" i="4"/>
  <c r="G526" i="4"/>
  <c r="H526" i="4"/>
  <c r="L526" i="4"/>
  <c r="J527" i="4"/>
  <c r="K527" i="4"/>
  <c r="G527" i="4"/>
  <c r="H527" i="4"/>
  <c r="L527" i="4"/>
  <c r="J528" i="4"/>
  <c r="K528" i="4"/>
  <c r="G528" i="4"/>
  <c r="H528" i="4"/>
  <c r="L528" i="4"/>
  <c r="J529" i="4"/>
  <c r="K529" i="4"/>
  <c r="G529" i="4"/>
  <c r="H529" i="4"/>
  <c r="L529" i="4"/>
  <c r="J530" i="4"/>
  <c r="K530" i="4"/>
  <c r="G530" i="4"/>
  <c r="H530" i="4"/>
  <c r="L530" i="4"/>
  <c r="J531" i="4"/>
  <c r="K531" i="4"/>
  <c r="G531" i="4"/>
  <c r="H531" i="4"/>
  <c r="L531" i="4"/>
  <c r="J532" i="4"/>
  <c r="K532" i="4"/>
  <c r="G532" i="4"/>
  <c r="H532" i="4"/>
  <c r="L532" i="4"/>
  <c r="J533" i="4"/>
  <c r="K533" i="4"/>
  <c r="G533" i="4"/>
  <c r="H533" i="4"/>
  <c r="L533" i="4"/>
  <c r="J534" i="4"/>
  <c r="K534" i="4"/>
  <c r="G534" i="4"/>
  <c r="H534" i="4"/>
  <c r="L534" i="4"/>
  <c r="J535" i="4"/>
  <c r="K535" i="4"/>
  <c r="G535" i="4"/>
  <c r="H535" i="4"/>
  <c r="L535" i="4"/>
  <c r="J536" i="4"/>
  <c r="K536" i="4"/>
  <c r="G536" i="4"/>
  <c r="H536" i="4"/>
  <c r="L536" i="4"/>
  <c r="J537" i="4"/>
  <c r="K537" i="4"/>
  <c r="G537" i="4"/>
  <c r="H537" i="4"/>
  <c r="L537" i="4"/>
  <c r="J538" i="4"/>
  <c r="K538" i="4"/>
  <c r="G538" i="4"/>
  <c r="H538" i="4"/>
  <c r="L538" i="4"/>
  <c r="J539" i="4"/>
  <c r="K539" i="4"/>
  <c r="G539" i="4"/>
  <c r="H539" i="4"/>
  <c r="L539" i="4"/>
  <c r="J540" i="4"/>
  <c r="K540" i="4"/>
  <c r="G540" i="4"/>
  <c r="H540" i="4"/>
  <c r="L540" i="4"/>
  <c r="J541" i="4"/>
  <c r="K541" i="4"/>
  <c r="G541" i="4"/>
  <c r="H541" i="4"/>
  <c r="L541" i="4"/>
  <c r="J542" i="4"/>
  <c r="K542" i="4"/>
  <c r="G542" i="4"/>
  <c r="H542" i="4"/>
  <c r="L542" i="4"/>
  <c r="J543" i="4"/>
  <c r="K543" i="4"/>
  <c r="G543" i="4"/>
  <c r="H543" i="4"/>
  <c r="L543" i="4"/>
  <c r="J544" i="4"/>
  <c r="K544" i="4"/>
  <c r="G544" i="4"/>
  <c r="H544" i="4"/>
  <c r="L544" i="4"/>
  <c r="J545" i="4"/>
  <c r="K545" i="4"/>
  <c r="G545" i="4"/>
  <c r="H545" i="4"/>
  <c r="L545" i="4"/>
  <c r="J546" i="4"/>
  <c r="K546" i="4"/>
  <c r="G546" i="4"/>
  <c r="H546" i="4"/>
  <c r="L546" i="4"/>
  <c r="J547" i="4"/>
  <c r="K547" i="4"/>
  <c r="G547" i="4"/>
  <c r="H547" i="4"/>
  <c r="L547" i="4"/>
  <c r="J548" i="4"/>
  <c r="K548" i="4"/>
  <c r="G548" i="4"/>
  <c r="H548" i="4"/>
  <c r="L548" i="4"/>
  <c r="J549" i="4"/>
  <c r="K549" i="4"/>
  <c r="G549" i="4"/>
  <c r="H549" i="4"/>
  <c r="L549" i="4"/>
  <c r="J550" i="4"/>
  <c r="K550" i="4"/>
  <c r="G550" i="4"/>
  <c r="H550" i="4"/>
  <c r="L550" i="4"/>
  <c r="J551" i="4"/>
  <c r="K551" i="4"/>
  <c r="G551" i="4"/>
  <c r="H551" i="4"/>
  <c r="L551" i="4"/>
  <c r="J552" i="4"/>
  <c r="K552" i="4"/>
  <c r="G552" i="4"/>
  <c r="H552" i="4"/>
  <c r="L552" i="4"/>
  <c r="I553" i="4"/>
  <c r="J553" i="4"/>
  <c r="K553" i="4"/>
  <c r="G553" i="4"/>
  <c r="H553" i="4"/>
  <c r="L553" i="4"/>
  <c r="J554" i="4"/>
  <c r="K554" i="4"/>
  <c r="G554" i="4"/>
  <c r="H554" i="4"/>
  <c r="L554" i="4"/>
  <c r="J555" i="4"/>
  <c r="K555" i="4"/>
  <c r="G555" i="4"/>
  <c r="H555" i="4"/>
  <c r="L555" i="4"/>
  <c r="J556" i="4"/>
  <c r="K556" i="4"/>
  <c r="G556" i="4"/>
  <c r="H556" i="4"/>
  <c r="L556" i="4"/>
  <c r="J557" i="4"/>
  <c r="K557" i="4"/>
  <c r="G557" i="4"/>
  <c r="H557" i="4"/>
  <c r="L557" i="4"/>
  <c r="J558" i="4"/>
  <c r="K558" i="4"/>
  <c r="G558" i="4"/>
  <c r="H558" i="4"/>
  <c r="L558" i="4"/>
  <c r="J559" i="4"/>
  <c r="K559" i="4"/>
  <c r="G559" i="4"/>
  <c r="H559" i="4"/>
  <c r="L559" i="4"/>
  <c r="J560" i="4"/>
  <c r="K560" i="4"/>
  <c r="G560" i="4"/>
  <c r="H560" i="4"/>
  <c r="L560" i="4"/>
  <c r="J561" i="4"/>
  <c r="K561" i="4"/>
  <c r="G561" i="4"/>
  <c r="H561" i="4"/>
  <c r="L561" i="4"/>
  <c r="J562" i="4"/>
  <c r="K562" i="4"/>
  <c r="G562" i="4"/>
  <c r="H562" i="4"/>
  <c r="L562" i="4"/>
  <c r="J563" i="4"/>
  <c r="K563" i="4"/>
  <c r="G563" i="4"/>
  <c r="H563" i="4"/>
  <c r="L563" i="4"/>
  <c r="J564" i="4"/>
  <c r="K564" i="4"/>
  <c r="G564" i="4"/>
  <c r="H564" i="4"/>
  <c r="L564" i="4"/>
  <c r="J565" i="4"/>
  <c r="K565" i="4"/>
  <c r="G565" i="4"/>
  <c r="H565" i="4"/>
  <c r="L565" i="4"/>
  <c r="J566" i="4"/>
  <c r="K566" i="4"/>
  <c r="G566" i="4"/>
  <c r="H566" i="4"/>
  <c r="L566" i="4"/>
  <c r="J567" i="4"/>
  <c r="K567" i="4"/>
  <c r="G567" i="4"/>
  <c r="H567" i="4"/>
  <c r="L567" i="4"/>
  <c r="J568" i="4"/>
  <c r="K568" i="4"/>
  <c r="G568" i="4"/>
  <c r="H568" i="4"/>
  <c r="L568" i="4"/>
  <c r="J569" i="4"/>
  <c r="K569" i="4"/>
  <c r="G569" i="4"/>
  <c r="H569" i="4"/>
  <c r="L569" i="4"/>
  <c r="J570" i="4"/>
  <c r="K570" i="4"/>
  <c r="G570" i="4"/>
  <c r="H570" i="4"/>
  <c r="L570" i="4"/>
  <c r="J571" i="4"/>
  <c r="K571" i="4"/>
  <c r="G571" i="4"/>
  <c r="H571" i="4"/>
  <c r="L571" i="4"/>
  <c r="J572" i="4"/>
  <c r="K572" i="4"/>
  <c r="G572" i="4"/>
  <c r="H572" i="4"/>
  <c r="L572" i="4"/>
  <c r="J573" i="4"/>
  <c r="K573" i="4"/>
  <c r="G573" i="4"/>
  <c r="H573" i="4"/>
  <c r="L573" i="4"/>
  <c r="J574" i="4"/>
  <c r="K574" i="4"/>
  <c r="G574" i="4"/>
  <c r="H574" i="4"/>
  <c r="L574" i="4"/>
  <c r="J575" i="4"/>
  <c r="K575" i="4"/>
  <c r="G575" i="4"/>
  <c r="H575" i="4"/>
  <c r="L575" i="4"/>
  <c r="J576" i="4"/>
  <c r="K576" i="4"/>
  <c r="G576" i="4"/>
  <c r="H576" i="4"/>
  <c r="L576" i="4"/>
  <c r="J577" i="4"/>
  <c r="K577" i="4"/>
  <c r="G577" i="4"/>
  <c r="H577" i="4"/>
  <c r="L577" i="4"/>
  <c r="J578" i="4"/>
  <c r="K578" i="4"/>
  <c r="G578" i="4"/>
  <c r="H578" i="4"/>
  <c r="L578" i="4"/>
  <c r="J579" i="4"/>
  <c r="K579" i="4"/>
  <c r="G579" i="4"/>
  <c r="H579" i="4"/>
  <c r="L579" i="4"/>
  <c r="J580" i="4"/>
  <c r="K580" i="4"/>
  <c r="G580" i="4"/>
  <c r="H580" i="4"/>
  <c r="L580" i="4"/>
  <c r="J581" i="4"/>
  <c r="K581" i="4"/>
  <c r="G581" i="4"/>
  <c r="H581" i="4"/>
  <c r="L581" i="4"/>
  <c r="J582" i="4"/>
  <c r="K582" i="4"/>
  <c r="G582" i="4"/>
  <c r="H582" i="4"/>
  <c r="L582" i="4"/>
  <c r="J583" i="4"/>
  <c r="K583" i="4"/>
  <c r="G583" i="4"/>
  <c r="H583" i="4"/>
  <c r="L583" i="4"/>
  <c r="J584" i="4"/>
  <c r="K584" i="4"/>
  <c r="G584" i="4"/>
  <c r="H584" i="4"/>
  <c r="L584" i="4"/>
  <c r="J585" i="4"/>
  <c r="K585" i="4"/>
  <c r="G585" i="4"/>
  <c r="H585" i="4"/>
  <c r="L585" i="4"/>
  <c r="J586" i="4"/>
  <c r="K586" i="4"/>
  <c r="G586" i="4"/>
  <c r="H586" i="4"/>
  <c r="L586" i="4"/>
  <c r="J587" i="4"/>
  <c r="K587" i="4"/>
  <c r="G587" i="4"/>
  <c r="H587" i="4"/>
  <c r="L587" i="4"/>
  <c r="J588" i="4"/>
  <c r="K588" i="4"/>
  <c r="G588" i="4"/>
  <c r="H588" i="4"/>
  <c r="L588" i="4"/>
  <c r="J589" i="4"/>
  <c r="K589" i="4"/>
  <c r="G589" i="4"/>
  <c r="H589" i="4"/>
  <c r="L589" i="4"/>
  <c r="J590" i="4"/>
  <c r="K590" i="4"/>
  <c r="G590" i="4"/>
  <c r="H590" i="4"/>
  <c r="L590" i="4"/>
  <c r="J591" i="4"/>
  <c r="K591" i="4"/>
  <c r="G591" i="4"/>
  <c r="H591" i="4"/>
  <c r="L591" i="4"/>
  <c r="J592" i="4"/>
  <c r="K592" i="4"/>
  <c r="G592" i="4"/>
  <c r="H592" i="4"/>
  <c r="L592" i="4"/>
  <c r="J593" i="4"/>
  <c r="K593" i="4"/>
  <c r="G593" i="4"/>
  <c r="H593" i="4"/>
  <c r="L593" i="4"/>
  <c r="J594" i="4"/>
  <c r="K594" i="4"/>
  <c r="G594" i="4"/>
  <c r="H594" i="4"/>
  <c r="L594" i="4"/>
  <c r="J595" i="4"/>
  <c r="K595" i="4"/>
  <c r="G595" i="4"/>
  <c r="H595" i="4"/>
  <c r="L595" i="4"/>
  <c r="J596" i="4"/>
  <c r="K596" i="4"/>
  <c r="G596" i="4"/>
  <c r="H596" i="4"/>
  <c r="L596" i="4"/>
  <c r="J597" i="4"/>
  <c r="K597" i="4"/>
  <c r="G597" i="4"/>
  <c r="H597" i="4"/>
  <c r="L597" i="4"/>
  <c r="J598" i="4"/>
  <c r="K598" i="4"/>
  <c r="G598" i="4"/>
  <c r="H598" i="4"/>
  <c r="L598" i="4"/>
  <c r="J599" i="4"/>
  <c r="K599" i="4"/>
  <c r="G599" i="4"/>
  <c r="H599" i="4"/>
  <c r="L599" i="4"/>
  <c r="J600" i="4"/>
  <c r="K600" i="4"/>
  <c r="G600" i="4"/>
  <c r="H600" i="4"/>
  <c r="L600" i="4"/>
  <c r="J601" i="4"/>
  <c r="K601" i="4"/>
  <c r="G601" i="4"/>
  <c r="H601" i="4"/>
  <c r="L601" i="4"/>
  <c r="J602" i="4"/>
  <c r="K602" i="4"/>
  <c r="G602" i="4"/>
  <c r="H602" i="4"/>
  <c r="L602" i="4"/>
  <c r="J603" i="4"/>
  <c r="K603" i="4"/>
  <c r="G603" i="4"/>
  <c r="H603" i="4"/>
  <c r="L603" i="4"/>
  <c r="J604" i="4"/>
  <c r="K604" i="4"/>
  <c r="G604" i="4"/>
  <c r="H604" i="4"/>
  <c r="L604" i="4"/>
  <c r="J605" i="4"/>
  <c r="K605" i="4"/>
  <c r="G605" i="4"/>
  <c r="H605" i="4"/>
  <c r="L605" i="4"/>
  <c r="J606" i="4"/>
  <c r="K606" i="4"/>
  <c r="G606" i="4"/>
  <c r="H606" i="4"/>
  <c r="L606" i="4"/>
  <c r="J607" i="4"/>
  <c r="K607" i="4"/>
  <c r="G607" i="4"/>
  <c r="H607" i="4"/>
  <c r="L607" i="4"/>
  <c r="J608" i="4"/>
  <c r="K608" i="4"/>
  <c r="G608" i="4"/>
  <c r="H608" i="4"/>
  <c r="L608" i="4"/>
  <c r="J609" i="4"/>
  <c r="K609" i="4"/>
  <c r="G609" i="4"/>
  <c r="H609" i="4"/>
  <c r="L609" i="4"/>
  <c r="J610" i="4"/>
  <c r="K610" i="4"/>
  <c r="G610" i="4"/>
  <c r="H610" i="4"/>
  <c r="L610" i="4"/>
  <c r="J611" i="4"/>
  <c r="K611" i="4"/>
  <c r="G611" i="4"/>
  <c r="H611" i="4"/>
  <c r="L611" i="4"/>
  <c r="J612" i="4"/>
  <c r="K612" i="4"/>
  <c r="G612" i="4"/>
  <c r="H612" i="4"/>
  <c r="L612" i="4"/>
  <c r="J613" i="4"/>
  <c r="K613" i="4"/>
  <c r="G613" i="4"/>
  <c r="H613" i="4"/>
  <c r="L613" i="4"/>
  <c r="J614" i="4"/>
  <c r="K614" i="4"/>
  <c r="G614" i="4"/>
  <c r="H614" i="4"/>
  <c r="L614" i="4"/>
  <c r="J615" i="4"/>
  <c r="K615" i="4"/>
  <c r="G615" i="4"/>
  <c r="H615" i="4"/>
  <c r="L615" i="4"/>
  <c r="J616" i="4"/>
  <c r="K616" i="4"/>
  <c r="G616" i="4"/>
  <c r="H616" i="4"/>
  <c r="L616" i="4"/>
  <c r="J617" i="4"/>
  <c r="K617" i="4"/>
  <c r="G617" i="4"/>
  <c r="H617" i="4"/>
  <c r="L617" i="4"/>
  <c r="J618" i="4"/>
  <c r="K618" i="4"/>
  <c r="G618" i="4"/>
  <c r="H618" i="4"/>
  <c r="L618" i="4"/>
  <c r="J619" i="4"/>
  <c r="K619" i="4"/>
  <c r="G619" i="4"/>
  <c r="H619" i="4"/>
  <c r="L619" i="4"/>
  <c r="J620" i="4"/>
  <c r="K620" i="4"/>
  <c r="G620" i="4"/>
  <c r="H620" i="4"/>
  <c r="L620" i="4"/>
  <c r="J621" i="4"/>
  <c r="K621" i="4"/>
  <c r="G621" i="4"/>
  <c r="H621" i="4"/>
  <c r="L621" i="4"/>
  <c r="J622" i="4"/>
  <c r="K622" i="4"/>
  <c r="G622" i="4"/>
  <c r="H622" i="4"/>
  <c r="L622" i="4"/>
  <c r="J623" i="4"/>
  <c r="K623" i="4"/>
  <c r="G623" i="4"/>
  <c r="H623" i="4"/>
  <c r="L623" i="4"/>
  <c r="J624" i="4"/>
  <c r="K624" i="4"/>
  <c r="G624" i="4"/>
  <c r="H624" i="4"/>
  <c r="L624" i="4"/>
  <c r="J625" i="4"/>
  <c r="K625" i="4"/>
  <c r="G625" i="4"/>
  <c r="H625" i="4"/>
  <c r="L625" i="4"/>
  <c r="J626" i="4"/>
  <c r="K626" i="4"/>
  <c r="G626" i="4"/>
  <c r="H626" i="4"/>
  <c r="L626" i="4"/>
  <c r="J627" i="4"/>
  <c r="K627" i="4"/>
  <c r="G627" i="4"/>
  <c r="H627" i="4"/>
  <c r="L627" i="4"/>
  <c r="J628" i="4"/>
  <c r="K628" i="4"/>
  <c r="G628" i="4"/>
  <c r="H628" i="4"/>
  <c r="L628" i="4"/>
  <c r="J629" i="4"/>
  <c r="K629" i="4"/>
  <c r="G629" i="4"/>
  <c r="H629" i="4"/>
  <c r="L629" i="4"/>
  <c r="J630" i="4"/>
  <c r="K630" i="4"/>
  <c r="G630" i="4"/>
  <c r="H630" i="4"/>
  <c r="L630" i="4"/>
  <c r="J631" i="4"/>
  <c r="K631" i="4"/>
  <c r="G631" i="4"/>
  <c r="H631" i="4"/>
  <c r="L631" i="4"/>
  <c r="J632" i="4"/>
  <c r="K632" i="4"/>
  <c r="G632" i="4"/>
  <c r="H632" i="4"/>
  <c r="L632" i="4"/>
  <c r="J633" i="4"/>
  <c r="K633" i="4"/>
  <c r="G633" i="4"/>
  <c r="H633" i="4"/>
  <c r="L633" i="4"/>
  <c r="J634" i="4"/>
  <c r="K634" i="4"/>
  <c r="G634" i="4"/>
  <c r="H634" i="4"/>
  <c r="L634" i="4"/>
  <c r="J635" i="4"/>
  <c r="K635" i="4"/>
  <c r="G635" i="4"/>
  <c r="H635" i="4"/>
  <c r="L635" i="4"/>
  <c r="J636" i="4"/>
  <c r="K636" i="4"/>
  <c r="G636" i="4"/>
  <c r="H636" i="4"/>
  <c r="L636" i="4"/>
  <c r="J637" i="4"/>
  <c r="K637" i="4"/>
  <c r="G637" i="4"/>
  <c r="H637" i="4"/>
  <c r="L637" i="4"/>
  <c r="J638" i="4"/>
  <c r="K638" i="4"/>
  <c r="G638" i="4"/>
  <c r="H638" i="4"/>
  <c r="L638" i="4"/>
  <c r="J639" i="4"/>
  <c r="K639" i="4"/>
  <c r="G639" i="4"/>
  <c r="H639" i="4"/>
  <c r="L639" i="4"/>
  <c r="J640" i="4"/>
  <c r="K640" i="4"/>
  <c r="G640" i="4"/>
  <c r="H640" i="4"/>
  <c r="L640" i="4"/>
  <c r="J641" i="4"/>
  <c r="K641" i="4"/>
  <c r="G641" i="4"/>
  <c r="H641" i="4"/>
  <c r="L641" i="4"/>
  <c r="J642" i="4"/>
  <c r="K642" i="4"/>
  <c r="G642" i="4"/>
  <c r="H642" i="4"/>
  <c r="L642" i="4"/>
  <c r="J643" i="4"/>
  <c r="K643" i="4"/>
  <c r="G643" i="4"/>
  <c r="H643" i="4"/>
  <c r="L643" i="4"/>
  <c r="J644" i="4"/>
  <c r="K644" i="4"/>
  <c r="G644" i="4"/>
  <c r="H644" i="4"/>
  <c r="L644" i="4"/>
  <c r="J645" i="4"/>
  <c r="K645" i="4"/>
  <c r="G645" i="4"/>
  <c r="H645" i="4"/>
  <c r="L645" i="4"/>
  <c r="J646" i="4"/>
  <c r="K646" i="4"/>
  <c r="G646" i="4"/>
  <c r="H646" i="4"/>
  <c r="L646" i="4"/>
  <c r="J647" i="4"/>
  <c r="K647" i="4"/>
  <c r="G647" i="4"/>
  <c r="H647" i="4"/>
  <c r="L647" i="4"/>
  <c r="J648" i="4"/>
  <c r="K648" i="4"/>
  <c r="G648" i="4"/>
  <c r="H648" i="4"/>
  <c r="L648" i="4"/>
  <c r="J649" i="4"/>
  <c r="K649" i="4"/>
  <c r="G649" i="4"/>
  <c r="H649" i="4"/>
  <c r="L649" i="4"/>
  <c r="J650" i="4"/>
  <c r="K650" i="4"/>
  <c r="G650" i="4"/>
  <c r="H650" i="4"/>
  <c r="L650" i="4"/>
  <c r="J651" i="4"/>
  <c r="K651" i="4"/>
  <c r="G651" i="4"/>
  <c r="H651" i="4"/>
  <c r="L651" i="4"/>
  <c r="J652" i="4"/>
  <c r="K652" i="4"/>
  <c r="G652" i="4"/>
  <c r="H652" i="4"/>
  <c r="L652" i="4"/>
  <c r="J653" i="4"/>
  <c r="K653" i="4"/>
  <c r="G653" i="4"/>
  <c r="H653" i="4"/>
  <c r="L653" i="4"/>
  <c r="J654" i="4"/>
  <c r="K654" i="4"/>
  <c r="G654" i="4"/>
  <c r="H654" i="4"/>
  <c r="L654" i="4"/>
  <c r="J655" i="4"/>
  <c r="K655" i="4"/>
  <c r="G655" i="4"/>
  <c r="H655" i="4"/>
  <c r="L655" i="4"/>
  <c r="J656" i="4"/>
  <c r="K656" i="4"/>
  <c r="G656" i="4"/>
  <c r="H656" i="4"/>
  <c r="L656" i="4"/>
  <c r="J657" i="4"/>
  <c r="K657" i="4"/>
  <c r="G657" i="4"/>
  <c r="H657" i="4"/>
  <c r="L657" i="4"/>
  <c r="J658" i="4"/>
  <c r="K658" i="4"/>
  <c r="G658" i="4"/>
  <c r="H658" i="4"/>
  <c r="L658" i="4"/>
  <c r="J659" i="4"/>
  <c r="K659" i="4"/>
  <c r="G659" i="4"/>
  <c r="H659" i="4"/>
  <c r="L659" i="4"/>
  <c r="J660" i="4"/>
  <c r="K660" i="4"/>
  <c r="G660" i="4"/>
  <c r="H660" i="4"/>
  <c r="L660" i="4"/>
  <c r="J661" i="4"/>
  <c r="K661" i="4"/>
  <c r="G661" i="4"/>
  <c r="H661" i="4"/>
  <c r="L661" i="4"/>
  <c r="J662" i="4"/>
  <c r="K662" i="4"/>
  <c r="G662" i="4"/>
  <c r="H662" i="4"/>
  <c r="L662" i="4"/>
  <c r="J663" i="4"/>
  <c r="K663" i="4"/>
  <c r="G663" i="4"/>
  <c r="H663" i="4"/>
  <c r="L663" i="4"/>
  <c r="J664" i="4"/>
  <c r="K664" i="4"/>
  <c r="G664" i="4"/>
  <c r="H664" i="4"/>
  <c r="L664" i="4"/>
  <c r="J665" i="4"/>
  <c r="K665" i="4"/>
  <c r="G665" i="4"/>
  <c r="H665" i="4"/>
  <c r="L665" i="4"/>
  <c r="J666" i="4"/>
  <c r="K666" i="4"/>
  <c r="G666" i="4"/>
  <c r="H666" i="4"/>
  <c r="L666" i="4"/>
  <c r="J667" i="4"/>
  <c r="K667" i="4"/>
  <c r="G667" i="4"/>
  <c r="H667" i="4"/>
  <c r="L667" i="4"/>
  <c r="J668" i="4"/>
  <c r="K668" i="4"/>
  <c r="G668" i="4"/>
  <c r="H668" i="4"/>
  <c r="L668" i="4"/>
  <c r="J669" i="4"/>
  <c r="K669" i="4"/>
  <c r="G669" i="4"/>
  <c r="H669" i="4"/>
  <c r="L669" i="4"/>
  <c r="J670" i="4"/>
  <c r="K670" i="4"/>
  <c r="G670" i="4"/>
  <c r="H670" i="4"/>
  <c r="L670" i="4"/>
  <c r="J671" i="4"/>
  <c r="K671" i="4"/>
  <c r="G671" i="4"/>
  <c r="H671" i="4"/>
  <c r="L671" i="4"/>
  <c r="J672" i="4"/>
  <c r="K672" i="4"/>
  <c r="G672" i="4"/>
  <c r="H672" i="4"/>
  <c r="L672" i="4"/>
  <c r="J673" i="4"/>
  <c r="K673" i="4"/>
  <c r="G673" i="4"/>
  <c r="H673" i="4"/>
  <c r="L673" i="4"/>
  <c r="J674" i="4"/>
  <c r="K674" i="4"/>
  <c r="G674" i="4"/>
  <c r="H674" i="4"/>
  <c r="L674" i="4"/>
  <c r="J675" i="4"/>
  <c r="K675" i="4"/>
  <c r="G675" i="4"/>
  <c r="H675" i="4"/>
  <c r="L675" i="4"/>
  <c r="J676" i="4"/>
  <c r="K676" i="4"/>
  <c r="G676" i="4"/>
  <c r="H676" i="4"/>
  <c r="L676" i="4"/>
  <c r="J677" i="4"/>
  <c r="K677" i="4"/>
  <c r="G677" i="4"/>
  <c r="H677" i="4"/>
  <c r="L677" i="4"/>
  <c r="J678" i="4"/>
  <c r="K678" i="4"/>
  <c r="G678" i="4"/>
  <c r="H678" i="4"/>
  <c r="L678" i="4"/>
  <c r="J679" i="4"/>
  <c r="K679" i="4"/>
  <c r="G679" i="4"/>
  <c r="H679" i="4"/>
  <c r="L679" i="4"/>
  <c r="J680" i="4"/>
  <c r="K680" i="4"/>
  <c r="G680" i="4"/>
  <c r="H680" i="4"/>
  <c r="L680" i="4"/>
  <c r="J681" i="4"/>
  <c r="K681" i="4"/>
  <c r="G681" i="4"/>
  <c r="H681" i="4"/>
  <c r="L681" i="4"/>
  <c r="J682" i="4"/>
  <c r="K682" i="4"/>
  <c r="G682" i="4"/>
  <c r="H682" i="4"/>
  <c r="L682" i="4"/>
  <c r="J683" i="4"/>
  <c r="K683" i="4"/>
  <c r="G683" i="4"/>
  <c r="H683" i="4"/>
  <c r="L683" i="4"/>
  <c r="J684" i="4"/>
  <c r="K684" i="4"/>
  <c r="G684" i="4"/>
  <c r="H684" i="4"/>
  <c r="L684" i="4"/>
  <c r="J685" i="4"/>
  <c r="K685" i="4"/>
  <c r="G685" i="4"/>
  <c r="H685" i="4"/>
  <c r="L685" i="4"/>
  <c r="J686" i="4"/>
  <c r="K686" i="4"/>
  <c r="G686" i="4"/>
  <c r="H686" i="4"/>
  <c r="L686" i="4"/>
  <c r="J687" i="4"/>
  <c r="K687" i="4"/>
  <c r="G687" i="4"/>
  <c r="H687" i="4"/>
  <c r="L687" i="4"/>
  <c r="J688" i="4"/>
  <c r="K688" i="4"/>
  <c r="G688" i="4"/>
  <c r="H688" i="4"/>
  <c r="L688" i="4"/>
  <c r="J689" i="4"/>
  <c r="K689" i="4"/>
  <c r="G689" i="4"/>
  <c r="H689" i="4"/>
  <c r="L689" i="4"/>
  <c r="J690" i="4"/>
  <c r="K690" i="4"/>
  <c r="G690" i="4"/>
  <c r="H690" i="4"/>
  <c r="L690" i="4"/>
  <c r="J691" i="4"/>
  <c r="K691" i="4"/>
  <c r="G691" i="4"/>
  <c r="H691" i="4"/>
  <c r="L691" i="4"/>
  <c r="J692" i="4"/>
  <c r="K692" i="4"/>
  <c r="G692" i="4"/>
  <c r="H692" i="4"/>
  <c r="L692" i="4"/>
  <c r="J693" i="4"/>
  <c r="K693" i="4"/>
  <c r="G693" i="4"/>
  <c r="H693" i="4"/>
  <c r="L693" i="4"/>
  <c r="J694" i="4"/>
  <c r="K694" i="4"/>
  <c r="G694" i="4"/>
  <c r="H694" i="4"/>
  <c r="L694" i="4"/>
  <c r="J695" i="4"/>
  <c r="K695" i="4"/>
  <c r="G695" i="4"/>
  <c r="H695" i="4"/>
  <c r="L695" i="4"/>
  <c r="J696" i="4"/>
  <c r="K696" i="4"/>
  <c r="G696" i="4"/>
  <c r="H696" i="4"/>
  <c r="L696" i="4"/>
  <c r="J697" i="4"/>
  <c r="K697" i="4"/>
  <c r="G697" i="4"/>
  <c r="H697" i="4"/>
  <c r="L697" i="4"/>
  <c r="J698" i="4"/>
  <c r="K698" i="4"/>
  <c r="G698" i="4"/>
  <c r="H698" i="4"/>
  <c r="L698" i="4"/>
  <c r="J699" i="4"/>
  <c r="K699" i="4"/>
  <c r="G699" i="4"/>
  <c r="H699" i="4"/>
  <c r="L699" i="4"/>
  <c r="J700" i="4"/>
  <c r="K700" i="4"/>
  <c r="G700" i="4"/>
  <c r="H700" i="4"/>
  <c r="L700" i="4"/>
  <c r="J701" i="4"/>
  <c r="K701" i="4"/>
  <c r="G701" i="4"/>
  <c r="H701" i="4"/>
  <c r="L701" i="4"/>
  <c r="J702" i="4"/>
  <c r="K702" i="4"/>
  <c r="G702" i="4"/>
  <c r="H702" i="4"/>
  <c r="L702" i="4"/>
  <c r="J703" i="4"/>
  <c r="K703" i="4"/>
  <c r="G703" i="4"/>
  <c r="H703" i="4"/>
  <c r="L703" i="4"/>
  <c r="J704" i="4"/>
  <c r="K704" i="4"/>
  <c r="G704" i="4"/>
  <c r="H704" i="4"/>
  <c r="L704" i="4"/>
  <c r="I705" i="4"/>
  <c r="J705" i="4"/>
  <c r="K705" i="4"/>
  <c r="F705" i="4"/>
  <c r="G705" i="4"/>
  <c r="H705" i="4"/>
  <c r="L705" i="4"/>
  <c r="J706" i="4"/>
  <c r="K706" i="4"/>
  <c r="F706" i="4"/>
  <c r="G706" i="4"/>
  <c r="H706" i="4"/>
  <c r="L706" i="4"/>
  <c r="J707" i="4"/>
  <c r="K707" i="4"/>
  <c r="G707" i="4"/>
  <c r="H707" i="4"/>
  <c r="L707" i="4"/>
  <c r="I708" i="4"/>
  <c r="J708" i="4"/>
  <c r="K708" i="4"/>
  <c r="F708" i="4"/>
  <c r="G708" i="4"/>
  <c r="H708" i="4"/>
  <c r="L708" i="4"/>
  <c r="I709" i="4"/>
  <c r="J709" i="4"/>
  <c r="K709" i="4"/>
  <c r="F709" i="4"/>
  <c r="G709" i="4"/>
  <c r="H709" i="4"/>
  <c r="L709" i="4"/>
  <c r="J710" i="4"/>
  <c r="K710" i="4"/>
  <c r="G710" i="4"/>
  <c r="H710" i="4"/>
  <c r="L710" i="4"/>
  <c r="J711" i="4"/>
  <c r="K711" i="4"/>
  <c r="G711" i="4"/>
  <c r="H711" i="4"/>
  <c r="L711" i="4"/>
  <c r="J712" i="4"/>
  <c r="K712" i="4"/>
  <c r="G712" i="4"/>
  <c r="H712" i="4"/>
  <c r="L712" i="4"/>
  <c r="J713" i="4"/>
  <c r="K713" i="4"/>
  <c r="G713" i="4"/>
  <c r="H713" i="4"/>
  <c r="L713" i="4"/>
  <c r="J714" i="4"/>
  <c r="K714" i="4"/>
  <c r="G714" i="4"/>
  <c r="H714" i="4"/>
  <c r="L714" i="4"/>
  <c r="J715" i="4"/>
  <c r="K715" i="4"/>
  <c r="G715" i="4"/>
  <c r="H715" i="4"/>
  <c r="L715" i="4"/>
  <c r="J716" i="4"/>
  <c r="K716" i="4"/>
  <c r="G716" i="4"/>
  <c r="H716" i="4"/>
  <c r="L716" i="4"/>
  <c r="J717" i="4"/>
  <c r="K717" i="4"/>
  <c r="G717" i="4"/>
  <c r="H717" i="4"/>
  <c r="L717" i="4"/>
  <c r="J718" i="4"/>
  <c r="K718" i="4"/>
  <c r="G718" i="4"/>
  <c r="H718" i="4"/>
  <c r="L718" i="4"/>
  <c r="J719" i="4"/>
  <c r="K719" i="4"/>
  <c r="G719" i="4"/>
  <c r="H719" i="4"/>
  <c r="L719" i="4"/>
  <c r="J720" i="4"/>
  <c r="K720" i="4"/>
  <c r="G720" i="4"/>
  <c r="H720" i="4"/>
  <c r="L720" i="4"/>
  <c r="J721" i="4"/>
  <c r="K721" i="4"/>
  <c r="G721" i="4"/>
  <c r="H721" i="4"/>
  <c r="L721" i="4"/>
  <c r="J722" i="4"/>
  <c r="K722" i="4"/>
  <c r="G722" i="4"/>
  <c r="H722" i="4"/>
  <c r="L722" i="4"/>
  <c r="J723" i="4"/>
  <c r="K723" i="4"/>
  <c r="G723" i="4"/>
  <c r="H723" i="4"/>
  <c r="L723" i="4"/>
  <c r="J724" i="4"/>
  <c r="K724" i="4"/>
  <c r="G724" i="4"/>
  <c r="H724" i="4"/>
  <c r="L724" i="4"/>
  <c r="J725" i="4"/>
  <c r="K725" i="4"/>
  <c r="G725" i="4"/>
  <c r="H725" i="4"/>
  <c r="L725" i="4"/>
  <c r="J726" i="4"/>
  <c r="K726" i="4"/>
  <c r="G726" i="4"/>
  <c r="H726" i="4"/>
  <c r="L726" i="4"/>
  <c r="J727" i="4"/>
  <c r="K727" i="4"/>
  <c r="G727" i="4"/>
  <c r="H727" i="4"/>
  <c r="L727" i="4"/>
  <c r="J728" i="4"/>
  <c r="K728" i="4"/>
  <c r="G728" i="4"/>
  <c r="H728" i="4"/>
  <c r="L728" i="4"/>
  <c r="J729" i="4"/>
  <c r="K729" i="4"/>
  <c r="G729" i="4"/>
  <c r="H729" i="4"/>
  <c r="L729" i="4"/>
  <c r="J730" i="4"/>
  <c r="K730" i="4"/>
  <c r="G730" i="4"/>
  <c r="H730" i="4"/>
  <c r="L730" i="4"/>
  <c r="J731" i="4"/>
  <c r="K731" i="4"/>
  <c r="G731" i="4"/>
  <c r="H731" i="4"/>
  <c r="L731" i="4"/>
  <c r="J732" i="4"/>
  <c r="K732" i="4"/>
  <c r="G732" i="4"/>
  <c r="H732" i="4"/>
  <c r="L732" i="4"/>
  <c r="J733" i="4"/>
  <c r="K733" i="4"/>
  <c r="G733" i="4"/>
  <c r="H733" i="4"/>
  <c r="L733" i="4"/>
  <c r="J734" i="4"/>
  <c r="K734" i="4"/>
  <c r="G734" i="4"/>
  <c r="H734" i="4"/>
  <c r="L734" i="4"/>
  <c r="J735" i="4"/>
  <c r="K735" i="4"/>
  <c r="G735" i="4"/>
  <c r="H735" i="4"/>
  <c r="L735" i="4"/>
  <c r="J736" i="4"/>
  <c r="K736" i="4"/>
  <c r="G736" i="4"/>
  <c r="H736" i="4"/>
  <c r="L736" i="4"/>
  <c r="J737" i="4"/>
  <c r="K737" i="4"/>
  <c r="G737" i="4"/>
  <c r="H737" i="4"/>
  <c r="L737" i="4"/>
  <c r="J738" i="4"/>
  <c r="K738" i="4"/>
  <c r="G738" i="4"/>
  <c r="H738" i="4"/>
  <c r="L738" i="4"/>
  <c r="J739" i="4"/>
  <c r="K739" i="4"/>
  <c r="G739" i="4"/>
  <c r="H739" i="4"/>
  <c r="L739" i="4"/>
  <c r="J740" i="4"/>
  <c r="K740" i="4"/>
  <c r="G740" i="4"/>
  <c r="H740" i="4"/>
  <c r="L740" i="4"/>
  <c r="J741" i="4"/>
  <c r="K741" i="4"/>
  <c r="G741" i="4"/>
  <c r="H741" i="4"/>
  <c r="L741" i="4"/>
  <c r="J742" i="4"/>
  <c r="K742" i="4"/>
  <c r="G742" i="4"/>
  <c r="H742" i="4"/>
  <c r="L742" i="4"/>
  <c r="J743" i="4"/>
  <c r="K743" i="4"/>
  <c r="G743" i="4"/>
  <c r="H743" i="4"/>
  <c r="L743" i="4"/>
  <c r="J744" i="4"/>
  <c r="K744" i="4"/>
  <c r="G744" i="4"/>
  <c r="H744" i="4"/>
  <c r="L744" i="4"/>
  <c r="J745" i="4"/>
  <c r="K745" i="4"/>
  <c r="G745" i="4"/>
  <c r="H745" i="4"/>
  <c r="L745" i="4"/>
  <c r="J746" i="4"/>
  <c r="K746" i="4"/>
  <c r="G746" i="4"/>
  <c r="H746" i="4"/>
  <c r="L746" i="4"/>
  <c r="J747" i="4"/>
  <c r="K747" i="4"/>
  <c r="G747" i="4"/>
  <c r="H747" i="4"/>
  <c r="L747" i="4"/>
  <c r="J748" i="4"/>
  <c r="K748" i="4"/>
  <c r="G748" i="4"/>
  <c r="H748" i="4"/>
  <c r="L748" i="4"/>
  <c r="J749" i="4"/>
  <c r="K749" i="4"/>
  <c r="G749" i="4"/>
  <c r="H749" i="4"/>
  <c r="L749" i="4"/>
  <c r="J750" i="4"/>
  <c r="K750" i="4"/>
  <c r="G750" i="4"/>
  <c r="H750" i="4"/>
  <c r="L750" i="4"/>
  <c r="J751" i="4"/>
  <c r="K751" i="4"/>
  <c r="G751" i="4"/>
  <c r="H751" i="4"/>
  <c r="L751" i="4"/>
  <c r="J752" i="4"/>
  <c r="K752" i="4"/>
  <c r="G752" i="4"/>
  <c r="H752" i="4"/>
  <c r="L752" i="4"/>
  <c r="J753" i="4"/>
  <c r="K753" i="4"/>
  <c r="G753" i="4"/>
  <c r="H753" i="4"/>
  <c r="L753" i="4"/>
  <c r="J754" i="4"/>
  <c r="K754" i="4"/>
  <c r="G754" i="4"/>
  <c r="H754" i="4"/>
  <c r="L754" i="4"/>
  <c r="J755" i="4"/>
  <c r="K755" i="4"/>
  <c r="G755" i="4"/>
  <c r="H755" i="4"/>
  <c r="L755" i="4"/>
  <c r="J756" i="4"/>
  <c r="K756" i="4"/>
  <c r="G756" i="4"/>
  <c r="H756" i="4"/>
  <c r="L756" i="4"/>
  <c r="J757" i="4"/>
  <c r="K757" i="4"/>
  <c r="G757" i="4"/>
  <c r="H757" i="4"/>
  <c r="L757" i="4"/>
  <c r="J758" i="4"/>
  <c r="K758" i="4"/>
  <c r="G758" i="4"/>
  <c r="H758" i="4"/>
  <c r="L758" i="4"/>
  <c r="J759" i="4"/>
  <c r="K759" i="4"/>
  <c r="G759" i="4"/>
  <c r="H759" i="4"/>
  <c r="L759" i="4"/>
  <c r="J760" i="4"/>
  <c r="K760" i="4"/>
  <c r="G760" i="4"/>
  <c r="H760" i="4"/>
  <c r="L760" i="4"/>
  <c r="J761" i="4"/>
  <c r="K761" i="4"/>
  <c r="G761" i="4"/>
  <c r="H761" i="4"/>
  <c r="L761" i="4"/>
  <c r="J762" i="4"/>
  <c r="K762" i="4"/>
  <c r="G762" i="4"/>
  <c r="H762" i="4"/>
  <c r="L762" i="4"/>
  <c r="J763" i="4"/>
  <c r="K763" i="4"/>
  <c r="G763" i="4"/>
  <c r="H763" i="4"/>
  <c r="L763" i="4"/>
  <c r="J764" i="4"/>
  <c r="K764" i="4"/>
  <c r="G764" i="4"/>
  <c r="H764" i="4"/>
  <c r="L764" i="4"/>
  <c r="J765" i="4"/>
  <c r="K765" i="4"/>
  <c r="G765" i="4"/>
  <c r="H765" i="4"/>
  <c r="L765" i="4"/>
  <c r="J766" i="4"/>
  <c r="K766" i="4"/>
  <c r="G766" i="4"/>
  <c r="H766" i="4"/>
  <c r="L766" i="4"/>
  <c r="J767" i="4"/>
  <c r="K767" i="4"/>
  <c r="G767" i="4"/>
  <c r="H767" i="4"/>
  <c r="L767" i="4"/>
  <c r="J768" i="4"/>
  <c r="K768" i="4"/>
  <c r="G768" i="4"/>
  <c r="H768" i="4"/>
  <c r="L768" i="4"/>
  <c r="J769" i="4"/>
  <c r="K769" i="4"/>
  <c r="G769" i="4"/>
  <c r="H769" i="4"/>
  <c r="L769" i="4"/>
  <c r="J770" i="4"/>
  <c r="K770" i="4"/>
  <c r="G770" i="4"/>
  <c r="H770" i="4"/>
  <c r="L770" i="4"/>
  <c r="J771" i="4"/>
  <c r="K771" i="4"/>
  <c r="G771" i="4"/>
  <c r="H771" i="4"/>
  <c r="L771" i="4"/>
  <c r="J772" i="4"/>
  <c r="K772" i="4"/>
  <c r="G772" i="4"/>
  <c r="H772" i="4"/>
  <c r="L772" i="4"/>
  <c r="J773" i="4"/>
  <c r="K773" i="4"/>
  <c r="G773" i="4"/>
  <c r="H773" i="4"/>
  <c r="L773" i="4"/>
  <c r="J774" i="4"/>
  <c r="K774" i="4"/>
  <c r="G774" i="4"/>
  <c r="H774" i="4"/>
  <c r="L774" i="4"/>
  <c r="J775" i="4"/>
  <c r="K775" i="4"/>
  <c r="G775" i="4"/>
  <c r="H775" i="4"/>
  <c r="L775" i="4"/>
  <c r="J776" i="4"/>
  <c r="K776" i="4"/>
  <c r="G776" i="4"/>
  <c r="H776" i="4"/>
  <c r="L776" i="4"/>
  <c r="J777" i="4"/>
  <c r="K777" i="4"/>
  <c r="G777" i="4"/>
  <c r="H777" i="4"/>
  <c r="L777" i="4"/>
  <c r="J778" i="4"/>
  <c r="K778" i="4"/>
  <c r="G778" i="4"/>
  <c r="H778" i="4"/>
  <c r="L778" i="4"/>
  <c r="J779" i="4"/>
  <c r="K779" i="4"/>
  <c r="G779" i="4"/>
  <c r="H779" i="4"/>
  <c r="L779" i="4"/>
  <c r="J780" i="4"/>
  <c r="K780" i="4"/>
  <c r="G780" i="4"/>
  <c r="H780" i="4"/>
  <c r="L780" i="4"/>
  <c r="J781" i="4"/>
  <c r="K781" i="4"/>
  <c r="G781" i="4"/>
  <c r="H781" i="4"/>
  <c r="L781" i="4"/>
  <c r="J782" i="4"/>
  <c r="K782" i="4"/>
  <c r="G782" i="4"/>
  <c r="H782" i="4"/>
  <c r="L782" i="4"/>
  <c r="J783" i="4"/>
  <c r="K783" i="4"/>
  <c r="G783" i="4"/>
  <c r="H783" i="4"/>
  <c r="L783" i="4"/>
  <c r="J784" i="4"/>
  <c r="K784" i="4"/>
  <c r="G784" i="4"/>
  <c r="H784" i="4"/>
  <c r="L784" i="4"/>
  <c r="J785" i="4"/>
  <c r="K785" i="4"/>
  <c r="G785" i="4"/>
  <c r="H785" i="4"/>
  <c r="L785" i="4"/>
  <c r="J786" i="4"/>
  <c r="K786" i="4"/>
  <c r="G786" i="4"/>
  <c r="H786" i="4"/>
  <c r="L786" i="4"/>
  <c r="J787" i="4"/>
  <c r="K787" i="4"/>
  <c r="G787" i="4"/>
  <c r="H787" i="4"/>
  <c r="L787" i="4"/>
  <c r="J788" i="4"/>
  <c r="K788" i="4"/>
  <c r="G788" i="4"/>
  <c r="H788" i="4"/>
  <c r="L788" i="4"/>
  <c r="J789" i="4"/>
  <c r="K789" i="4"/>
  <c r="G789" i="4"/>
  <c r="H789" i="4"/>
  <c r="L789" i="4"/>
  <c r="J790" i="4"/>
  <c r="K790" i="4"/>
  <c r="G790" i="4"/>
  <c r="H790" i="4"/>
  <c r="L790" i="4"/>
  <c r="J791" i="4"/>
  <c r="K791" i="4"/>
  <c r="G791" i="4"/>
  <c r="H791" i="4"/>
  <c r="L791" i="4"/>
  <c r="J792" i="4"/>
  <c r="K792" i="4"/>
  <c r="G792" i="4"/>
  <c r="H792" i="4"/>
  <c r="L792" i="4"/>
  <c r="J793" i="4"/>
  <c r="K793" i="4"/>
  <c r="G793" i="4"/>
  <c r="H793" i="4"/>
  <c r="L793" i="4"/>
  <c r="J794" i="4"/>
  <c r="K794" i="4"/>
  <c r="G794" i="4"/>
  <c r="H794" i="4"/>
  <c r="L794" i="4"/>
  <c r="J795" i="4"/>
  <c r="K795" i="4"/>
  <c r="G795" i="4"/>
  <c r="H795" i="4"/>
  <c r="L795" i="4"/>
  <c r="J796" i="4"/>
  <c r="K796" i="4"/>
  <c r="G796" i="4"/>
  <c r="H796" i="4"/>
  <c r="L796" i="4"/>
  <c r="J797" i="4"/>
  <c r="K797" i="4"/>
  <c r="G797" i="4"/>
  <c r="H797" i="4"/>
  <c r="L797" i="4"/>
  <c r="J798" i="4"/>
  <c r="K798" i="4"/>
  <c r="G798" i="4"/>
  <c r="H798" i="4"/>
  <c r="L798" i="4"/>
  <c r="J799" i="4"/>
  <c r="K799" i="4"/>
  <c r="G799" i="4"/>
  <c r="H799" i="4"/>
  <c r="L799" i="4"/>
  <c r="J800" i="4"/>
  <c r="K800" i="4"/>
  <c r="G800" i="4"/>
  <c r="H800" i="4"/>
  <c r="L800" i="4"/>
  <c r="J801" i="4"/>
  <c r="K801" i="4"/>
  <c r="G801" i="4"/>
  <c r="H801" i="4"/>
  <c r="L801" i="4"/>
  <c r="J802" i="4"/>
  <c r="K802" i="4"/>
  <c r="G802" i="4"/>
  <c r="H802" i="4"/>
  <c r="L802" i="4"/>
  <c r="J803" i="4"/>
  <c r="K803" i="4"/>
  <c r="G803" i="4"/>
  <c r="H803" i="4"/>
  <c r="L803" i="4"/>
  <c r="J804" i="4"/>
  <c r="K804" i="4"/>
  <c r="G804" i="4"/>
  <c r="H804" i="4"/>
  <c r="L804" i="4"/>
  <c r="J805" i="4"/>
  <c r="K805" i="4"/>
  <c r="G805" i="4"/>
  <c r="H805" i="4"/>
  <c r="L805" i="4"/>
  <c r="J806" i="4"/>
  <c r="K806" i="4"/>
  <c r="G806" i="4"/>
  <c r="H806" i="4"/>
  <c r="L806" i="4"/>
  <c r="J807" i="4"/>
  <c r="K807" i="4"/>
  <c r="G807" i="4"/>
  <c r="H807" i="4"/>
  <c r="L807" i="4"/>
  <c r="J808" i="4"/>
  <c r="K808" i="4"/>
  <c r="G808" i="4"/>
  <c r="H808" i="4"/>
  <c r="L808" i="4"/>
  <c r="J809" i="4"/>
  <c r="K809" i="4"/>
  <c r="G809" i="4"/>
  <c r="H809" i="4"/>
  <c r="L809" i="4"/>
  <c r="J810" i="4"/>
  <c r="K810" i="4"/>
  <c r="G810" i="4"/>
  <c r="H810" i="4"/>
  <c r="L810" i="4"/>
  <c r="J811" i="4"/>
  <c r="K811" i="4"/>
  <c r="G811" i="4"/>
  <c r="H811" i="4"/>
  <c r="L811" i="4"/>
  <c r="J812" i="4"/>
  <c r="K812" i="4"/>
  <c r="G812" i="4"/>
  <c r="H812" i="4"/>
  <c r="L812" i="4"/>
  <c r="J813" i="4"/>
  <c r="K813" i="4"/>
  <c r="G813" i="4"/>
  <c r="H813" i="4"/>
  <c r="L813" i="4"/>
  <c r="J814" i="4"/>
  <c r="K814" i="4"/>
  <c r="G814" i="4"/>
  <c r="H814" i="4"/>
  <c r="L814" i="4"/>
  <c r="J815" i="4"/>
  <c r="K815" i="4"/>
  <c r="G815" i="4"/>
  <c r="H815" i="4"/>
  <c r="L815" i="4"/>
  <c r="J816" i="4"/>
  <c r="K816" i="4"/>
  <c r="G816" i="4"/>
  <c r="H816" i="4"/>
  <c r="L816" i="4"/>
  <c r="J817" i="4"/>
  <c r="K817" i="4"/>
  <c r="G817" i="4"/>
  <c r="H817" i="4"/>
  <c r="L817" i="4"/>
  <c r="J818" i="4"/>
  <c r="K818" i="4"/>
  <c r="G818" i="4"/>
  <c r="H818" i="4"/>
  <c r="L818" i="4"/>
  <c r="J819" i="4"/>
  <c r="K819" i="4"/>
  <c r="G819" i="4"/>
  <c r="H819" i="4"/>
  <c r="L819" i="4"/>
  <c r="J820" i="4"/>
  <c r="K820" i="4"/>
  <c r="G820" i="4"/>
  <c r="H820" i="4"/>
  <c r="L820" i="4"/>
  <c r="J821" i="4"/>
  <c r="K821" i="4"/>
  <c r="G821" i="4"/>
  <c r="H821" i="4"/>
  <c r="L821" i="4"/>
  <c r="J822" i="4"/>
  <c r="K822" i="4"/>
  <c r="G822" i="4"/>
  <c r="H822" i="4"/>
  <c r="L822" i="4"/>
  <c r="J823" i="4"/>
  <c r="K823" i="4"/>
  <c r="G823" i="4"/>
  <c r="H823" i="4"/>
  <c r="L823" i="4"/>
  <c r="J824" i="4"/>
  <c r="K824" i="4"/>
  <c r="G824" i="4"/>
  <c r="H824" i="4"/>
  <c r="L824" i="4"/>
  <c r="J825" i="4"/>
  <c r="K825" i="4"/>
  <c r="G825" i="4"/>
  <c r="H825" i="4"/>
  <c r="L825" i="4"/>
  <c r="J826" i="4"/>
  <c r="K826" i="4"/>
  <c r="G826" i="4"/>
  <c r="H826" i="4"/>
  <c r="L826" i="4"/>
  <c r="J827" i="4"/>
  <c r="K827" i="4"/>
  <c r="G827" i="4"/>
  <c r="H827" i="4"/>
  <c r="L827" i="4"/>
  <c r="J828" i="4"/>
  <c r="K828" i="4"/>
  <c r="G828" i="4"/>
  <c r="H828" i="4"/>
  <c r="L828" i="4"/>
  <c r="J829" i="4"/>
  <c r="K829" i="4"/>
  <c r="G829" i="4"/>
  <c r="H829" i="4"/>
  <c r="L829" i="4"/>
  <c r="J830" i="4"/>
  <c r="K830" i="4"/>
  <c r="G830" i="4"/>
  <c r="H830" i="4"/>
  <c r="L830" i="4"/>
  <c r="J831" i="4"/>
  <c r="K831" i="4"/>
  <c r="G831" i="4"/>
  <c r="H831" i="4"/>
  <c r="L831" i="4"/>
  <c r="J832" i="4"/>
  <c r="K832" i="4"/>
  <c r="G832" i="4"/>
  <c r="H832" i="4"/>
  <c r="L832" i="4"/>
  <c r="J833" i="4"/>
  <c r="K833" i="4"/>
  <c r="G833" i="4"/>
  <c r="H833" i="4"/>
  <c r="L833" i="4"/>
  <c r="J834" i="4"/>
  <c r="K834" i="4"/>
  <c r="G834" i="4"/>
  <c r="H834" i="4"/>
  <c r="L834" i="4"/>
  <c r="J835" i="4"/>
  <c r="K835" i="4"/>
  <c r="G835" i="4"/>
  <c r="H835" i="4"/>
  <c r="L835" i="4"/>
  <c r="J836" i="4"/>
  <c r="K836" i="4"/>
  <c r="G836" i="4"/>
  <c r="H836" i="4"/>
  <c r="L836" i="4"/>
  <c r="J837" i="4"/>
  <c r="K837" i="4"/>
  <c r="G837" i="4"/>
  <c r="H837" i="4"/>
  <c r="L837" i="4"/>
  <c r="J838" i="4"/>
  <c r="K838" i="4"/>
  <c r="G838" i="4"/>
  <c r="H838" i="4"/>
  <c r="L838" i="4"/>
  <c r="J839" i="4"/>
  <c r="K839" i="4"/>
  <c r="G839" i="4"/>
  <c r="H839" i="4"/>
  <c r="L839" i="4"/>
  <c r="J840" i="4"/>
  <c r="K840" i="4"/>
  <c r="G840" i="4"/>
  <c r="H840" i="4"/>
  <c r="L840" i="4"/>
  <c r="J841" i="4"/>
  <c r="K841" i="4"/>
  <c r="G841" i="4"/>
  <c r="H841" i="4"/>
  <c r="L841" i="4"/>
  <c r="J842" i="4"/>
  <c r="K842" i="4"/>
  <c r="G842" i="4"/>
  <c r="H842" i="4"/>
  <c r="L842" i="4"/>
  <c r="J843" i="4"/>
  <c r="K843" i="4"/>
  <c r="G843" i="4"/>
  <c r="H843" i="4"/>
  <c r="L843" i="4"/>
  <c r="J844" i="4"/>
  <c r="K844" i="4"/>
  <c r="G844" i="4"/>
  <c r="H844" i="4"/>
  <c r="L844" i="4"/>
  <c r="J845" i="4"/>
  <c r="K845" i="4"/>
  <c r="G845" i="4"/>
  <c r="H845" i="4"/>
  <c r="L845" i="4"/>
  <c r="J846" i="4"/>
  <c r="K846" i="4"/>
  <c r="G846" i="4"/>
  <c r="H846" i="4"/>
  <c r="L846" i="4"/>
  <c r="J847" i="4"/>
  <c r="K847" i="4"/>
  <c r="G847" i="4"/>
  <c r="H847" i="4"/>
  <c r="L847" i="4"/>
  <c r="J848" i="4"/>
  <c r="K848" i="4"/>
  <c r="G848" i="4"/>
  <c r="H848" i="4"/>
  <c r="L848" i="4"/>
  <c r="J849" i="4"/>
  <c r="K849" i="4"/>
  <c r="G849" i="4"/>
  <c r="H849" i="4"/>
  <c r="L849" i="4"/>
  <c r="J850" i="4"/>
  <c r="K850" i="4"/>
  <c r="G850" i="4"/>
  <c r="H850" i="4"/>
  <c r="L850" i="4"/>
  <c r="J851" i="4"/>
  <c r="K851" i="4"/>
  <c r="G851" i="4"/>
  <c r="H851" i="4"/>
  <c r="L851" i="4"/>
  <c r="J852" i="4"/>
  <c r="K852" i="4"/>
  <c r="G852" i="4"/>
  <c r="H852" i="4"/>
  <c r="L852" i="4"/>
  <c r="J853" i="4"/>
  <c r="K853" i="4"/>
  <c r="G853" i="4"/>
  <c r="H853" i="4"/>
  <c r="L853" i="4"/>
  <c r="J854" i="4"/>
  <c r="K854" i="4"/>
  <c r="G854" i="4"/>
  <c r="H854" i="4"/>
  <c r="L854" i="4"/>
  <c r="J855" i="4"/>
  <c r="K855" i="4"/>
  <c r="G855" i="4"/>
  <c r="H855" i="4"/>
  <c r="L855" i="4"/>
  <c r="J856" i="4"/>
  <c r="K856" i="4"/>
  <c r="G856" i="4"/>
  <c r="H856" i="4"/>
  <c r="L856" i="4"/>
  <c r="J857" i="4"/>
  <c r="K857" i="4"/>
  <c r="G857" i="4"/>
  <c r="H857" i="4"/>
  <c r="L857" i="4"/>
  <c r="J858" i="4"/>
  <c r="K858" i="4"/>
  <c r="G858" i="4"/>
  <c r="H858" i="4"/>
  <c r="L858" i="4"/>
  <c r="J859" i="4"/>
  <c r="K859" i="4"/>
  <c r="G859" i="4"/>
  <c r="H859" i="4"/>
  <c r="L859" i="4"/>
  <c r="J860" i="4"/>
  <c r="K860" i="4"/>
  <c r="G860" i="4"/>
  <c r="H860" i="4"/>
  <c r="L860" i="4"/>
  <c r="J861" i="4"/>
  <c r="K861" i="4"/>
  <c r="G861" i="4"/>
  <c r="H861" i="4"/>
  <c r="L861" i="4"/>
  <c r="J862" i="4"/>
  <c r="K862" i="4"/>
  <c r="G862" i="4"/>
  <c r="H862" i="4"/>
  <c r="L862" i="4"/>
  <c r="J863" i="4"/>
  <c r="K863" i="4"/>
  <c r="G863" i="4"/>
  <c r="H863" i="4"/>
  <c r="L863" i="4"/>
  <c r="J864" i="4"/>
  <c r="K864" i="4"/>
  <c r="G864" i="4"/>
  <c r="H864" i="4"/>
  <c r="L864" i="4"/>
  <c r="J865" i="4"/>
  <c r="K865" i="4"/>
  <c r="G865" i="4"/>
  <c r="H865" i="4"/>
  <c r="L865" i="4"/>
  <c r="J866" i="4"/>
  <c r="K866" i="4"/>
  <c r="G866" i="4"/>
  <c r="H866" i="4"/>
  <c r="L866" i="4"/>
  <c r="J867" i="4"/>
  <c r="K867" i="4"/>
  <c r="G867" i="4"/>
  <c r="H867" i="4"/>
  <c r="L867" i="4"/>
  <c r="J868" i="4"/>
  <c r="K868" i="4"/>
  <c r="G868" i="4"/>
  <c r="H868" i="4"/>
  <c r="L868" i="4"/>
  <c r="J869" i="4"/>
  <c r="K869" i="4"/>
  <c r="G869" i="4"/>
  <c r="H869" i="4"/>
  <c r="L869" i="4"/>
  <c r="J870" i="4"/>
  <c r="K870" i="4"/>
  <c r="G870" i="4"/>
  <c r="H870" i="4"/>
  <c r="L870" i="4"/>
  <c r="J871" i="4"/>
  <c r="K871" i="4"/>
  <c r="G871" i="4"/>
  <c r="H871" i="4"/>
  <c r="L871" i="4"/>
  <c r="J872" i="4"/>
  <c r="K872" i="4"/>
  <c r="G872" i="4"/>
  <c r="H872" i="4"/>
  <c r="L872" i="4"/>
  <c r="J873" i="4"/>
  <c r="K873" i="4"/>
  <c r="G873" i="4"/>
  <c r="H873" i="4"/>
  <c r="L873" i="4"/>
  <c r="J874" i="4"/>
  <c r="K874" i="4"/>
  <c r="G874" i="4"/>
  <c r="H874" i="4"/>
  <c r="L874" i="4"/>
  <c r="J875" i="4"/>
  <c r="K875" i="4"/>
  <c r="G875" i="4"/>
  <c r="H875" i="4"/>
  <c r="L875" i="4"/>
  <c r="J876" i="4"/>
  <c r="K876" i="4"/>
  <c r="G876" i="4"/>
  <c r="H876" i="4"/>
  <c r="L876" i="4"/>
  <c r="J877" i="4"/>
  <c r="K877" i="4"/>
  <c r="G877" i="4"/>
  <c r="H877" i="4"/>
  <c r="L877" i="4"/>
  <c r="J878" i="4"/>
  <c r="K878" i="4"/>
  <c r="G878" i="4"/>
  <c r="H878" i="4"/>
  <c r="L878" i="4"/>
  <c r="J879" i="4"/>
  <c r="K879" i="4"/>
  <c r="G879" i="4"/>
  <c r="H879" i="4"/>
  <c r="L879" i="4"/>
  <c r="J880" i="4"/>
  <c r="K880" i="4"/>
  <c r="G880" i="4"/>
  <c r="H880" i="4"/>
  <c r="L880" i="4"/>
  <c r="J881" i="4"/>
  <c r="K881" i="4"/>
  <c r="G881" i="4"/>
  <c r="H881" i="4"/>
  <c r="L881" i="4"/>
  <c r="J882" i="4"/>
  <c r="K882" i="4"/>
  <c r="G882" i="4"/>
  <c r="H882" i="4"/>
  <c r="L882" i="4"/>
  <c r="J883" i="4"/>
  <c r="K883" i="4"/>
  <c r="G883" i="4"/>
  <c r="H883" i="4"/>
  <c r="L883" i="4"/>
  <c r="J884" i="4"/>
  <c r="K884" i="4"/>
  <c r="G884" i="4"/>
  <c r="H884" i="4"/>
  <c r="L884" i="4"/>
  <c r="J885" i="4"/>
  <c r="K885" i="4"/>
  <c r="G885" i="4"/>
  <c r="H885" i="4"/>
  <c r="L885" i="4"/>
  <c r="J886" i="4"/>
  <c r="K886" i="4"/>
  <c r="G886" i="4"/>
  <c r="H886" i="4"/>
  <c r="L886" i="4"/>
  <c r="J887" i="4"/>
  <c r="K887" i="4"/>
  <c r="G887" i="4"/>
  <c r="H887" i="4"/>
  <c r="L887" i="4"/>
  <c r="J888" i="4"/>
  <c r="K888" i="4"/>
  <c r="G888" i="4"/>
  <c r="H888" i="4"/>
  <c r="L888" i="4"/>
  <c r="J889" i="4"/>
  <c r="K889" i="4"/>
  <c r="G889" i="4"/>
  <c r="H889" i="4"/>
  <c r="L889" i="4"/>
  <c r="J890" i="4"/>
  <c r="K890" i="4"/>
  <c r="G890" i="4"/>
  <c r="H890" i="4"/>
  <c r="L890" i="4"/>
  <c r="J891" i="4"/>
  <c r="K891" i="4"/>
  <c r="G891" i="4"/>
  <c r="H891" i="4"/>
  <c r="L891" i="4"/>
  <c r="J892" i="4"/>
  <c r="K892" i="4"/>
  <c r="G892" i="4"/>
  <c r="H892" i="4"/>
  <c r="L892" i="4"/>
  <c r="J893" i="4"/>
  <c r="K893" i="4"/>
  <c r="G893" i="4"/>
  <c r="H893" i="4"/>
  <c r="L893" i="4"/>
  <c r="J894" i="4"/>
  <c r="K894" i="4"/>
  <c r="G894" i="4"/>
  <c r="H894" i="4"/>
  <c r="L894" i="4"/>
  <c r="J895" i="4"/>
  <c r="K895" i="4"/>
  <c r="G895" i="4"/>
  <c r="H895" i="4"/>
  <c r="L895" i="4"/>
  <c r="J896" i="4"/>
  <c r="K896" i="4"/>
  <c r="G896" i="4"/>
  <c r="H896" i="4"/>
  <c r="L896" i="4"/>
  <c r="J897" i="4"/>
  <c r="K897" i="4"/>
  <c r="G897" i="4"/>
  <c r="H897" i="4"/>
  <c r="L897" i="4"/>
  <c r="J898" i="4"/>
  <c r="K898" i="4"/>
  <c r="G898" i="4"/>
  <c r="H898" i="4"/>
  <c r="L898" i="4"/>
  <c r="J899" i="4"/>
  <c r="K899" i="4"/>
  <c r="G899" i="4"/>
  <c r="H899" i="4"/>
  <c r="L899" i="4"/>
  <c r="J900" i="4"/>
  <c r="K900" i="4"/>
  <c r="G900" i="4"/>
  <c r="H900" i="4"/>
  <c r="L900" i="4"/>
  <c r="J901" i="4"/>
  <c r="K901" i="4"/>
  <c r="G901" i="4"/>
  <c r="H901" i="4"/>
  <c r="L901" i="4"/>
  <c r="J902" i="4"/>
  <c r="K902" i="4"/>
  <c r="G902" i="4"/>
  <c r="H902" i="4"/>
  <c r="L902" i="4"/>
  <c r="J903" i="4"/>
  <c r="K903" i="4"/>
  <c r="G903" i="4"/>
  <c r="H903" i="4"/>
  <c r="L903" i="4"/>
  <c r="J904" i="4"/>
  <c r="K904" i="4"/>
  <c r="G904" i="4"/>
  <c r="H904" i="4"/>
  <c r="L904" i="4"/>
  <c r="J905" i="4"/>
  <c r="K905" i="4"/>
  <c r="G905" i="4"/>
  <c r="H905" i="4"/>
  <c r="L905" i="4"/>
  <c r="J906" i="4"/>
  <c r="K906" i="4"/>
  <c r="G906" i="4"/>
  <c r="H906" i="4"/>
  <c r="L906" i="4"/>
  <c r="J907" i="4"/>
  <c r="K907" i="4"/>
  <c r="G907" i="4"/>
  <c r="H907" i="4"/>
  <c r="L907" i="4"/>
  <c r="J908" i="4"/>
  <c r="K908" i="4"/>
  <c r="G908" i="4"/>
  <c r="H908" i="4"/>
  <c r="L908" i="4"/>
  <c r="J909" i="4"/>
  <c r="K909" i="4"/>
  <c r="G909" i="4"/>
  <c r="H909" i="4"/>
  <c r="L909" i="4"/>
  <c r="J910" i="4"/>
  <c r="K910" i="4"/>
  <c r="G910" i="4"/>
  <c r="H910" i="4"/>
  <c r="L910" i="4"/>
  <c r="J911" i="4"/>
  <c r="K911" i="4"/>
  <c r="G911" i="4"/>
  <c r="H911" i="4"/>
  <c r="L911" i="4"/>
  <c r="J912" i="4"/>
  <c r="K912" i="4"/>
  <c r="G912" i="4"/>
  <c r="H912" i="4"/>
  <c r="L912" i="4"/>
  <c r="J913" i="4"/>
  <c r="K913" i="4"/>
  <c r="G913" i="4"/>
  <c r="H913" i="4"/>
  <c r="L913" i="4"/>
  <c r="J914" i="4"/>
  <c r="K914" i="4"/>
  <c r="G914" i="4"/>
  <c r="H914" i="4"/>
  <c r="L914" i="4"/>
  <c r="J915" i="4"/>
  <c r="K915" i="4"/>
  <c r="G915" i="4"/>
  <c r="H915" i="4"/>
  <c r="L915" i="4"/>
  <c r="J916" i="4"/>
  <c r="K916" i="4"/>
  <c r="G916" i="4"/>
  <c r="H916" i="4"/>
  <c r="L916" i="4"/>
  <c r="J917" i="4"/>
  <c r="K917" i="4"/>
  <c r="G917" i="4"/>
  <c r="H917" i="4"/>
  <c r="L917" i="4"/>
  <c r="J918" i="4"/>
  <c r="K918" i="4"/>
  <c r="G918" i="4"/>
  <c r="H918" i="4"/>
  <c r="L918" i="4"/>
  <c r="J919" i="4"/>
  <c r="K919" i="4"/>
  <c r="G919" i="4"/>
  <c r="H919" i="4"/>
  <c r="L919" i="4"/>
  <c r="J920" i="4"/>
  <c r="K920" i="4"/>
  <c r="G920" i="4"/>
  <c r="H920" i="4"/>
  <c r="L920" i="4"/>
  <c r="J921" i="4"/>
  <c r="K921" i="4"/>
  <c r="G921" i="4"/>
  <c r="H921" i="4"/>
  <c r="L921" i="4"/>
  <c r="J922" i="4"/>
  <c r="K922" i="4"/>
  <c r="G922" i="4"/>
  <c r="H922" i="4"/>
  <c r="L922" i="4"/>
  <c r="J923" i="4"/>
  <c r="K923" i="4"/>
  <c r="G923" i="4"/>
  <c r="H923" i="4"/>
  <c r="L923" i="4"/>
  <c r="J924" i="4"/>
  <c r="K924" i="4"/>
  <c r="G924" i="4"/>
  <c r="H924" i="4"/>
  <c r="L924" i="4"/>
  <c r="J925" i="4"/>
  <c r="K925" i="4"/>
  <c r="G925" i="4"/>
  <c r="H925" i="4"/>
  <c r="L925" i="4"/>
  <c r="J926" i="4"/>
  <c r="K926" i="4"/>
  <c r="G926" i="4"/>
  <c r="H926" i="4"/>
  <c r="L926" i="4"/>
  <c r="J927" i="4"/>
  <c r="K927" i="4"/>
  <c r="G927" i="4"/>
  <c r="H927" i="4"/>
  <c r="L927" i="4"/>
  <c r="J928" i="4"/>
  <c r="K928" i="4"/>
  <c r="G928" i="4"/>
  <c r="H928" i="4"/>
  <c r="L928" i="4"/>
  <c r="J929" i="4"/>
  <c r="K929" i="4"/>
  <c r="G929" i="4"/>
  <c r="H929" i="4"/>
  <c r="L929" i="4"/>
  <c r="J930" i="4"/>
  <c r="K930" i="4"/>
  <c r="G930" i="4"/>
  <c r="H930" i="4"/>
  <c r="L930" i="4"/>
  <c r="J931" i="4"/>
  <c r="K931" i="4"/>
  <c r="G931" i="4"/>
  <c r="H931" i="4"/>
  <c r="L931" i="4"/>
  <c r="J932" i="4"/>
  <c r="K932" i="4"/>
  <c r="G932" i="4"/>
  <c r="H932" i="4"/>
  <c r="L932" i="4"/>
  <c r="J933" i="4"/>
  <c r="K933" i="4"/>
  <c r="G933" i="4"/>
  <c r="H933" i="4"/>
  <c r="L933" i="4"/>
  <c r="J934" i="4"/>
  <c r="K934" i="4"/>
  <c r="G934" i="4"/>
  <c r="H934" i="4"/>
  <c r="L934" i="4"/>
  <c r="J935" i="4"/>
  <c r="K935" i="4"/>
  <c r="G935" i="4"/>
  <c r="H935" i="4"/>
  <c r="L935" i="4"/>
  <c r="J936" i="4"/>
  <c r="K936" i="4"/>
  <c r="G936" i="4"/>
  <c r="H936" i="4"/>
  <c r="L936" i="4"/>
  <c r="J937" i="4"/>
  <c r="K937" i="4"/>
  <c r="G937" i="4"/>
  <c r="H937" i="4"/>
  <c r="L937" i="4"/>
  <c r="J938" i="4"/>
  <c r="K938" i="4"/>
  <c r="G938" i="4"/>
  <c r="H938" i="4"/>
  <c r="L938" i="4"/>
  <c r="J939" i="4"/>
  <c r="K939" i="4"/>
  <c r="G939" i="4"/>
  <c r="H939" i="4"/>
  <c r="L939" i="4"/>
  <c r="J940" i="4"/>
  <c r="K940" i="4"/>
  <c r="G940" i="4"/>
  <c r="H940" i="4"/>
  <c r="L940" i="4"/>
  <c r="J941" i="4"/>
  <c r="K941" i="4"/>
  <c r="G941" i="4"/>
  <c r="H941" i="4"/>
  <c r="L941" i="4"/>
  <c r="J942" i="4"/>
  <c r="K942" i="4"/>
  <c r="G942" i="4"/>
  <c r="H942" i="4"/>
  <c r="L942" i="4"/>
  <c r="J943" i="4"/>
  <c r="K943" i="4"/>
  <c r="G943" i="4"/>
  <c r="H943" i="4"/>
  <c r="L943" i="4"/>
  <c r="J944" i="4"/>
  <c r="K944" i="4"/>
  <c r="G944" i="4"/>
  <c r="H944" i="4"/>
  <c r="L944" i="4"/>
  <c r="J945" i="4"/>
  <c r="K945" i="4"/>
  <c r="G945" i="4"/>
  <c r="H945" i="4"/>
  <c r="L945" i="4"/>
  <c r="J946" i="4"/>
  <c r="K946" i="4"/>
  <c r="G946" i="4"/>
  <c r="H946" i="4"/>
  <c r="L946" i="4"/>
  <c r="J947" i="4"/>
  <c r="K947" i="4"/>
  <c r="G947" i="4"/>
  <c r="H947" i="4"/>
  <c r="L947" i="4"/>
  <c r="J948" i="4"/>
  <c r="K948" i="4"/>
  <c r="G948" i="4"/>
  <c r="H948" i="4"/>
  <c r="L948" i="4"/>
  <c r="J949" i="4"/>
  <c r="K949" i="4"/>
  <c r="G949" i="4"/>
  <c r="H949" i="4"/>
  <c r="L949" i="4"/>
  <c r="J950" i="4"/>
  <c r="K950" i="4"/>
  <c r="G950" i="4"/>
  <c r="H950" i="4"/>
  <c r="L950" i="4"/>
  <c r="J951" i="4"/>
  <c r="K951" i="4"/>
  <c r="G951" i="4"/>
  <c r="H951" i="4"/>
  <c r="L951" i="4"/>
  <c r="J952" i="4"/>
  <c r="K952" i="4"/>
  <c r="G952" i="4"/>
  <c r="H952" i="4"/>
  <c r="L952" i="4"/>
  <c r="J953" i="4"/>
  <c r="K953" i="4"/>
  <c r="G953" i="4"/>
  <c r="H953" i="4"/>
  <c r="L953" i="4"/>
  <c r="J954" i="4"/>
  <c r="K954" i="4"/>
  <c r="G954" i="4"/>
  <c r="H954" i="4"/>
  <c r="L954" i="4"/>
  <c r="J955" i="4"/>
  <c r="K955" i="4"/>
  <c r="G955" i="4"/>
  <c r="H955" i="4"/>
  <c r="L955" i="4"/>
  <c r="J956" i="4"/>
  <c r="K956" i="4"/>
  <c r="G956" i="4"/>
  <c r="H956" i="4"/>
  <c r="L956" i="4"/>
  <c r="J957" i="4"/>
  <c r="K957" i="4"/>
  <c r="G957" i="4"/>
  <c r="H957" i="4"/>
  <c r="L957" i="4"/>
  <c r="J958" i="4"/>
  <c r="K958" i="4"/>
  <c r="G958" i="4"/>
  <c r="H958" i="4"/>
  <c r="L958" i="4"/>
  <c r="J959" i="4"/>
  <c r="K959" i="4"/>
  <c r="G959" i="4"/>
  <c r="H959" i="4"/>
  <c r="L959" i="4"/>
  <c r="J960" i="4"/>
  <c r="K960" i="4"/>
  <c r="G960" i="4"/>
  <c r="H960" i="4"/>
  <c r="L960" i="4"/>
  <c r="J961" i="4"/>
  <c r="K961" i="4"/>
  <c r="G961" i="4"/>
  <c r="H961" i="4"/>
  <c r="L961" i="4"/>
  <c r="J962" i="4"/>
  <c r="K962" i="4"/>
  <c r="G962" i="4"/>
  <c r="H962" i="4"/>
  <c r="L962" i="4"/>
  <c r="J963" i="4"/>
  <c r="K963" i="4"/>
  <c r="G963" i="4"/>
  <c r="H963" i="4"/>
  <c r="L963" i="4"/>
  <c r="J964" i="4"/>
  <c r="K964" i="4"/>
  <c r="G964" i="4"/>
  <c r="H964" i="4"/>
  <c r="L964" i="4"/>
  <c r="J965" i="4"/>
  <c r="K965" i="4"/>
  <c r="G965" i="4"/>
  <c r="H965" i="4"/>
  <c r="L965" i="4"/>
  <c r="J966" i="4"/>
  <c r="K966" i="4"/>
  <c r="G966" i="4"/>
  <c r="H966" i="4"/>
  <c r="L966" i="4"/>
  <c r="J967" i="4"/>
  <c r="K967" i="4"/>
  <c r="G967" i="4"/>
  <c r="H967" i="4"/>
  <c r="L967" i="4"/>
  <c r="J968" i="4"/>
  <c r="K968" i="4"/>
  <c r="G968" i="4"/>
  <c r="H968" i="4"/>
  <c r="L968" i="4"/>
  <c r="J969" i="4"/>
  <c r="K969" i="4"/>
  <c r="G969" i="4"/>
  <c r="H969" i="4"/>
  <c r="L969" i="4"/>
  <c r="J970" i="4"/>
  <c r="K970" i="4"/>
  <c r="G970" i="4"/>
  <c r="H970" i="4"/>
  <c r="L970" i="4"/>
  <c r="J971" i="4"/>
  <c r="K971" i="4"/>
  <c r="G971" i="4"/>
  <c r="H971" i="4"/>
  <c r="L971" i="4"/>
  <c r="J972" i="4"/>
  <c r="K972" i="4"/>
  <c r="G972" i="4"/>
  <c r="H972" i="4"/>
  <c r="L972" i="4"/>
  <c r="J973" i="4"/>
  <c r="K973" i="4"/>
  <c r="G973" i="4"/>
  <c r="H973" i="4"/>
  <c r="L973" i="4"/>
  <c r="J974" i="4"/>
  <c r="K974" i="4"/>
  <c r="G974" i="4"/>
  <c r="H974" i="4"/>
  <c r="L974" i="4"/>
  <c r="J975" i="4"/>
  <c r="K975" i="4"/>
  <c r="G975" i="4"/>
  <c r="H975" i="4"/>
  <c r="L975" i="4"/>
  <c r="J976" i="4"/>
  <c r="K976" i="4"/>
  <c r="G976" i="4"/>
  <c r="H976" i="4"/>
  <c r="L976" i="4"/>
  <c r="J977" i="4"/>
  <c r="K977" i="4"/>
  <c r="G977" i="4"/>
  <c r="H977" i="4"/>
  <c r="L977" i="4"/>
  <c r="J978" i="4"/>
  <c r="K978" i="4"/>
  <c r="G978" i="4"/>
  <c r="H978" i="4"/>
  <c r="L978" i="4"/>
  <c r="J979" i="4"/>
  <c r="K979" i="4"/>
  <c r="G979" i="4"/>
  <c r="H979" i="4"/>
  <c r="L979" i="4"/>
  <c r="J980" i="4"/>
  <c r="K980" i="4"/>
  <c r="G980" i="4"/>
  <c r="H980" i="4"/>
  <c r="L980" i="4"/>
  <c r="J981" i="4"/>
  <c r="K981" i="4"/>
  <c r="G981" i="4"/>
  <c r="H981" i="4"/>
  <c r="L981" i="4"/>
  <c r="J982" i="4"/>
  <c r="K982" i="4"/>
  <c r="G982" i="4"/>
  <c r="H982" i="4"/>
  <c r="L982" i="4"/>
  <c r="J983" i="4"/>
  <c r="K983" i="4"/>
  <c r="G983" i="4"/>
  <c r="H983" i="4"/>
  <c r="L983" i="4"/>
  <c r="J984" i="4"/>
  <c r="K984" i="4"/>
  <c r="G984" i="4"/>
  <c r="H984" i="4"/>
  <c r="L984" i="4"/>
  <c r="J985" i="4"/>
  <c r="K985" i="4"/>
  <c r="G985" i="4"/>
  <c r="H985" i="4"/>
  <c r="L985" i="4"/>
  <c r="J986" i="4"/>
  <c r="K986" i="4"/>
  <c r="G986" i="4"/>
  <c r="H986" i="4"/>
  <c r="L986" i="4"/>
  <c r="J987" i="4"/>
  <c r="K987" i="4"/>
  <c r="G987" i="4"/>
  <c r="H987" i="4"/>
  <c r="L987" i="4"/>
  <c r="J988" i="4"/>
  <c r="K988" i="4"/>
  <c r="G988" i="4"/>
  <c r="H988" i="4"/>
  <c r="L988" i="4"/>
  <c r="J989" i="4"/>
  <c r="K989" i="4"/>
  <c r="G989" i="4"/>
  <c r="H989" i="4"/>
  <c r="L989" i="4"/>
  <c r="J990" i="4"/>
  <c r="K990" i="4"/>
  <c r="G990" i="4"/>
  <c r="H990" i="4"/>
  <c r="L990" i="4"/>
  <c r="J991" i="4"/>
  <c r="K991" i="4"/>
  <c r="G991" i="4"/>
  <c r="H991" i="4"/>
  <c r="L991" i="4"/>
  <c r="J992" i="4"/>
  <c r="K992" i="4"/>
  <c r="G992" i="4"/>
  <c r="H992" i="4"/>
  <c r="L992" i="4"/>
  <c r="J993" i="4"/>
  <c r="K993" i="4"/>
  <c r="G993" i="4"/>
  <c r="H993" i="4"/>
  <c r="L993" i="4"/>
  <c r="J994" i="4"/>
  <c r="K994" i="4"/>
  <c r="G994" i="4"/>
  <c r="H994" i="4"/>
  <c r="L994" i="4"/>
  <c r="J995" i="4"/>
  <c r="K995" i="4"/>
  <c r="G995" i="4"/>
  <c r="H995" i="4"/>
  <c r="L995" i="4"/>
  <c r="J996" i="4"/>
  <c r="K996" i="4"/>
  <c r="G996" i="4"/>
  <c r="H996" i="4"/>
  <c r="L996" i="4"/>
  <c r="J997" i="4"/>
  <c r="K997" i="4"/>
  <c r="G997" i="4"/>
  <c r="H997" i="4"/>
  <c r="L997" i="4"/>
  <c r="J998" i="4"/>
  <c r="K998" i="4"/>
  <c r="G998" i="4"/>
  <c r="H998" i="4"/>
  <c r="L998" i="4"/>
  <c r="J999" i="4"/>
  <c r="K999" i="4"/>
  <c r="G999" i="4"/>
  <c r="H999" i="4"/>
  <c r="L999" i="4"/>
  <c r="J1000" i="4"/>
  <c r="K1000" i="4"/>
  <c r="G1000" i="4"/>
  <c r="H1000" i="4"/>
  <c r="L1000" i="4"/>
  <c r="J1001" i="4"/>
  <c r="K1001" i="4"/>
  <c r="G1001" i="4"/>
  <c r="H1001" i="4"/>
  <c r="L1001" i="4"/>
  <c r="J1002" i="4"/>
  <c r="K1002" i="4"/>
  <c r="G1002" i="4"/>
  <c r="H1002" i="4"/>
  <c r="L1002" i="4"/>
  <c r="J1003" i="4"/>
  <c r="K1003" i="4"/>
  <c r="G1003" i="4"/>
  <c r="H1003" i="4"/>
  <c r="L1003" i="4"/>
  <c r="J1004" i="4"/>
  <c r="K1004" i="4"/>
  <c r="G1004" i="4"/>
  <c r="H1004" i="4"/>
  <c r="L1004" i="4"/>
  <c r="J1005" i="4"/>
  <c r="K1005" i="4"/>
  <c r="G1005" i="4"/>
  <c r="H1005" i="4"/>
  <c r="L1005" i="4"/>
  <c r="J1006" i="4"/>
  <c r="K1006" i="4"/>
  <c r="G1006" i="4"/>
  <c r="H1006" i="4"/>
  <c r="L1006" i="4"/>
  <c r="J1007" i="4"/>
  <c r="K1007" i="4"/>
  <c r="G1007" i="4"/>
  <c r="H1007" i="4"/>
  <c r="L1007" i="4"/>
  <c r="J1008" i="4"/>
  <c r="K1008" i="4"/>
  <c r="G1008" i="4"/>
  <c r="H1008" i="4"/>
  <c r="L1008" i="4"/>
  <c r="J1009" i="4"/>
  <c r="K1009" i="4"/>
  <c r="G1009" i="4"/>
  <c r="H1009" i="4"/>
  <c r="L1009" i="4"/>
  <c r="J1010" i="4"/>
  <c r="K1010" i="4"/>
  <c r="G1010" i="4"/>
  <c r="H1010" i="4"/>
  <c r="L1010" i="4"/>
  <c r="J1011" i="4"/>
  <c r="K1011" i="4"/>
  <c r="G1011" i="4"/>
  <c r="H1011" i="4"/>
  <c r="L1011" i="4"/>
  <c r="J1012" i="4"/>
  <c r="K1012" i="4"/>
  <c r="G1012" i="4"/>
  <c r="H1012" i="4"/>
  <c r="L1012" i="4"/>
  <c r="J1013" i="4"/>
  <c r="K1013" i="4"/>
  <c r="G1013" i="4"/>
  <c r="H1013" i="4"/>
  <c r="L1013" i="4"/>
  <c r="J1014" i="4"/>
  <c r="K1014" i="4"/>
  <c r="G1014" i="4"/>
  <c r="H1014" i="4"/>
  <c r="L1014" i="4"/>
  <c r="J1015" i="4"/>
  <c r="K1015" i="4"/>
  <c r="G1015" i="4"/>
  <c r="H1015" i="4"/>
  <c r="L1015" i="4"/>
  <c r="J1016" i="4"/>
  <c r="K1016" i="4"/>
  <c r="G1016" i="4"/>
  <c r="H1016" i="4"/>
  <c r="L1016" i="4"/>
  <c r="J1017" i="4"/>
  <c r="K1017" i="4"/>
  <c r="G1017" i="4"/>
  <c r="H1017" i="4"/>
  <c r="L1017" i="4"/>
  <c r="J1018" i="4"/>
  <c r="K1018" i="4"/>
  <c r="G1018" i="4"/>
  <c r="H1018" i="4"/>
  <c r="L1018" i="4"/>
  <c r="J1019" i="4"/>
  <c r="K1019" i="4"/>
  <c r="G1019" i="4"/>
  <c r="H1019" i="4"/>
  <c r="L1019" i="4"/>
  <c r="J1020" i="4"/>
  <c r="K1020" i="4"/>
  <c r="G1020" i="4"/>
  <c r="H1020" i="4"/>
  <c r="L1020" i="4"/>
  <c r="J1021" i="4"/>
  <c r="K1021" i="4"/>
  <c r="G1021" i="4"/>
  <c r="H1021" i="4"/>
  <c r="L1021" i="4"/>
  <c r="J1022" i="4"/>
  <c r="K1022" i="4"/>
  <c r="G1022" i="4"/>
  <c r="H1022" i="4"/>
  <c r="L1022" i="4"/>
  <c r="J1023" i="4"/>
  <c r="K1023" i="4"/>
  <c r="G1023" i="4"/>
  <c r="H1023" i="4"/>
  <c r="L1023" i="4"/>
  <c r="J1024" i="4"/>
  <c r="K1024" i="4"/>
  <c r="G1024" i="4"/>
  <c r="H1024" i="4"/>
  <c r="L1024" i="4"/>
  <c r="J1025" i="4"/>
  <c r="K1025" i="4"/>
  <c r="G1025" i="4"/>
  <c r="H1025" i="4"/>
  <c r="L1025" i="4"/>
  <c r="J1026" i="4"/>
  <c r="K1026" i="4"/>
  <c r="G1026" i="4"/>
  <c r="H1026" i="4"/>
  <c r="L1026" i="4"/>
  <c r="J1027" i="4"/>
  <c r="K1027" i="4"/>
  <c r="G1027" i="4"/>
  <c r="H1027" i="4"/>
  <c r="L1027" i="4"/>
  <c r="J1028" i="4"/>
  <c r="K1028" i="4"/>
  <c r="G1028" i="4"/>
  <c r="H1028" i="4"/>
  <c r="L1028" i="4"/>
  <c r="J1029" i="4"/>
  <c r="K1029" i="4"/>
  <c r="G1029" i="4"/>
  <c r="H1029" i="4"/>
  <c r="L1029" i="4"/>
  <c r="J1030" i="4"/>
  <c r="K1030" i="4"/>
  <c r="G1030" i="4"/>
  <c r="H1030" i="4"/>
  <c r="L1030" i="4"/>
  <c r="J1031" i="4"/>
  <c r="K1031" i="4"/>
  <c r="G1031" i="4"/>
  <c r="H1031" i="4"/>
  <c r="L1031" i="4"/>
  <c r="J1032" i="4"/>
  <c r="K1032" i="4"/>
  <c r="G1032" i="4"/>
  <c r="H1032" i="4"/>
  <c r="L1032" i="4"/>
  <c r="J1033" i="4"/>
  <c r="K1033" i="4"/>
  <c r="G1033" i="4"/>
  <c r="H1033" i="4"/>
  <c r="L1033" i="4"/>
  <c r="J1034" i="4"/>
  <c r="K1034" i="4"/>
  <c r="G1034" i="4"/>
  <c r="H1034" i="4"/>
  <c r="L1034" i="4"/>
  <c r="J1035" i="4"/>
  <c r="K1035" i="4"/>
  <c r="G1035" i="4"/>
  <c r="H1035" i="4"/>
  <c r="L1035" i="4"/>
  <c r="J1036" i="4"/>
  <c r="K1036" i="4"/>
  <c r="G1036" i="4"/>
  <c r="H1036" i="4"/>
  <c r="L1036" i="4"/>
  <c r="J1037" i="4"/>
  <c r="K1037" i="4"/>
  <c r="G1037" i="4"/>
  <c r="H1037" i="4"/>
  <c r="L1037" i="4"/>
  <c r="J1038" i="4"/>
  <c r="K1038" i="4"/>
  <c r="G1038" i="4"/>
  <c r="H1038" i="4"/>
  <c r="L1038" i="4"/>
  <c r="J1039" i="4"/>
  <c r="K1039" i="4"/>
  <c r="G1039" i="4"/>
  <c r="H1039" i="4"/>
  <c r="L1039" i="4"/>
  <c r="J1040" i="4"/>
  <c r="K1040" i="4"/>
  <c r="G1040" i="4"/>
  <c r="H1040" i="4"/>
  <c r="L1040" i="4"/>
  <c r="J1041" i="4"/>
  <c r="K1041" i="4"/>
  <c r="G1041" i="4"/>
  <c r="H1041" i="4"/>
  <c r="L1041" i="4"/>
  <c r="J1042" i="4"/>
  <c r="K1042" i="4"/>
  <c r="G1042" i="4"/>
  <c r="H1042" i="4"/>
  <c r="L1042" i="4"/>
  <c r="J1043" i="4"/>
  <c r="K1043" i="4"/>
  <c r="G1043" i="4"/>
  <c r="H1043" i="4"/>
  <c r="L1043" i="4"/>
  <c r="I1044" i="4"/>
  <c r="J1044" i="4"/>
  <c r="K1044" i="4"/>
  <c r="F1044" i="4"/>
  <c r="G1044" i="4"/>
  <c r="H1044" i="4"/>
  <c r="L1044" i="4"/>
  <c r="J1045" i="4"/>
  <c r="K1045" i="4"/>
  <c r="F1045" i="4"/>
  <c r="G1045" i="4"/>
  <c r="H1045" i="4"/>
  <c r="L1045" i="4"/>
  <c r="J1046" i="4"/>
  <c r="K1046" i="4"/>
  <c r="G1046" i="4"/>
  <c r="H1046" i="4"/>
  <c r="L1046" i="4"/>
  <c r="J1047" i="4"/>
  <c r="K1047" i="4"/>
  <c r="G1047" i="4"/>
  <c r="H1047" i="4"/>
  <c r="L1047" i="4"/>
  <c r="J1048" i="4"/>
  <c r="K1048" i="4"/>
  <c r="G1048" i="4"/>
  <c r="H1048" i="4"/>
  <c r="L1048" i="4"/>
  <c r="J1049" i="4"/>
  <c r="K1049" i="4"/>
  <c r="G1049" i="4"/>
  <c r="H1049" i="4"/>
  <c r="L1049" i="4"/>
  <c r="J1050" i="4"/>
  <c r="K1050" i="4"/>
  <c r="G1050" i="4"/>
  <c r="H1050" i="4"/>
  <c r="L1050" i="4"/>
  <c r="J1051" i="4"/>
  <c r="K1051" i="4"/>
  <c r="G1051" i="4"/>
  <c r="H1051" i="4"/>
  <c r="L1051" i="4"/>
  <c r="J1052" i="4"/>
  <c r="K1052" i="4"/>
  <c r="G1052" i="4"/>
  <c r="H1052" i="4"/>
  <c r="L1052" i="4"/>
  <c r="J1053" i="4"/>
  <c r="K1053" i="4"/>
  <c r="G1053" i="4"/>
  <c r="H1053" i="4"/>
  <c r="L1053" i="4"/>
  <c r="J1054" i="4"/>
  <c r="K1054" i="4"/>
  <c r="G1054" i="4"/>
  <c r="H1054" i="4"/>
  <c r="L1054" i="4"/>
  <c r="J1055" i="4"/>
  <c r="K1055" i="4"/>
  <c r="G1055" i="4"/>
  <c r="H1055" i="4"/>
  <c r="L1055" i="4"/>
  <c r="J1056" i="4"/>
  <c r="K1056" i="4"/>
  <c r="G1056" i="4"/>
  <c r="H1056" i="4"/>
  <c r="L1056" i="4"/>
  <c r="J1057" i="4"/>
  <c r="K1057" i="4"/>
  <c r="G1057" i="4"/>
  <c r="H1057" i="4"/>
  <c r="L1057" i="4"/>
  <c r="J1058" i="4"/>
  <c r="K1058" i="4"/>
  <c r="G1058" i="4"/>
  <c r="H1058" i="4"/>
  <c r="L1058" i="4"/>
  <c r="J1059" i="4"/>
  <c r="K1059" i="4"/>
  <c r="G1059" i="4"/>
  <c r="H1059" i="4"/>
  <c r="L1059" i="4"/>
  <c r="J1060" i="4"/>
  <c r="K1060" i="4"/>
  <c r="G1060" i="4"/>
  <c r="H1060" i="4"/>
  <c r="L1060" i="4"/>
  <c r="I1061" i="4"/>
  <c r="J1061" i="4"/>
  <c r="K1061" i="4"/>
  <c r="G1061" i="4"/>
  <c r="H1061" i="4"/>
  <c r="L1061" i="4"/>
  <c r="J1062" i="4"/>
  <c r="K1062" i="4"/>
  <c r="G1062" i="4"/>
  <c r="H1062" i="4"/>
  <c r="L1062" i="4"/>
  <c r="J1063" i="4"/>
  <c r="K1063" i="4"/>
  <c r="G1063" i="4"/>
  <c r="H1063" i="4"/>
  <c r="L1063" i="4"/>
  <c r="J1064" i="4"/>
  <c r="K1064" i="4"/>
  <c r="G1064" i="4"/>
  <c r="H1064" i="4"/>
  <c r="L1064" i="4"/>
  <c r="J1065" i="4"/>
  <c r="K1065" i="4"/>
  <c r="G1065" i="4"/>
  <c r="H1065" i="4"/>
  <c r="L1065" i="4"/>
  <c r="J1066" i="4"/>
  <c r="K1066" i="4"/>
  <c r="G1066" i="4"/>
  <c r="H1066" i="4"/>
  <c r="L1066" i="4"/>
  <c r="J1067" i="4"/>
  <c r="K1067" i="4"/>
  <c r="G1067" i="4"/>
  <c r="H1067" i="4"/>
  <c r="L1067" i="4"/>
  <c r="J1068" i="4"/>
  <c r="K1068" i="4"/>
  <c r="G1068" i="4"/>
  <c r="H1068" i="4"/>
  <c r="L1068" i="4"/>
  <c r="J1069" i="4"/>
  <c r="K1069" i="4"/>
  <c r="G1069" i="4"/>
  <c r="H1069" i="4"/>
  <c r="L1069" i="4"/>
  <c r="J1070" i="4"/>
  <c r="K1070" i="4"/>
  <c r="G1070" i="4"/>
  <c r="H1070" i="4"/>
  <c r="L1070" i="4"/>
  <c r="J1071" i="4"/>
  <c r="K1071" i="4"/>
  <c r="G1071" i="4"/>
  <c r="H1071" i="4"/>
  <c r="L1071" i="4"/>
  <c r="J1072" i="4"/>
  <c r="K1072" i="4"/>
  <c r="G1072" i="4"/>
  <c r="H1072" i="4"/>
  <c r="L1072" i="4"/>
  <c r="J1073" i="4"/>
  <c r="K1073" i="4"/>
  <c r="G1073" i="4"/>
  <c r="H1073" i="4"/>
  <c r="L1073" i="4"/>
  <c r="J1074" i="4"/>
  <c r="K1074" i="4"/>
  <c r="G1074" i="4"/>
  <c r="H1074" i="4"/>
  <c r="L1074" i="4"/>
  <c r="J1075" i="4"/>
  <c r="K1075" i="4"/>
  <c r="G1075" i="4"/>
  <c r="H1075" i="4"/>
  <c r="L1075" i="4"/>
  <c r="J1076" i="4"/>
  <c r="K1076" i="4"/>
  <c r="G1076" i="4"/>
  <c r="H1076" i="4"/>
  <c r="L1076" i="4"/>
  <c r="J1077" i="4"/>
  <c r="K1077" i="4"/>
  <c r="G1077" i="4"/>
  <c r="H1077" i="4"/>
  <c r="L1077" i="4"/>
  <c r="J1078" i="4"/>
  <c r="K1078" i="4"/>
  <c r="G1078" i="4"/>
  <c r="H1078" i="4"/>
  <c r="L1078" i="4"/>
  <c r="J1079" i="4"/>
  <c r="K1079" i="4"/>
  <c r="G1079" i="4"/>
  <c r="H1079" i="4"/>
  <c r="L1079" i="4"/>
  <c r="J1080" i="4"/>
  <c r="K1080" i="4"/>
  <c r="G1080" i="4"/>
  <c r="H1080" i="4"/>
  <c r="L1080" i="4"/>
  <c r="J1081" i="4"/>
  <c r="K1081" i="4"/>
  <c r="G1081" i="4"/>
  <c r="H1081" i="4"/>
  <c r="L1081" i="4"/>
  <c r="J1082" i="4"/>
  <c r="K1082" i="4"/>
  <c r="G1082" i="4"/>
  <c r="H1082" i="4"/>
  <c r="L1082" i="4"/>
  <c r="J1083" i="4"/>
  <c r="K1083" i="4"/>
  <c r="G1083" i="4"/>
  <c r="H1083" i="4"/>
  <c r="L1083" i="4"/>
  <c r="J1084" i="4"/>
  <c r="K1084" i="4"/>
  <c r="G1084" i="4"/>
  <c r="H1084" i="4"/>
  <c r="L1084" i="4"/>
  <c r="J1085" i="4"/>
  <c r="K1085" i="4"/>
  <c r="G1085" i="4"/>
  <c r="H1085" i="4"/>
  <c r="L1085" i="4"/>
  <c r="J1086" i="4"/>
  <c r="K1086" i="4"/>
  <c r="G1086" i="4"/>
  <c r="H1086" i="4"/>
  <c r="L1086" i="4"/>
  <c r="J1087" i="4"/>
  <c r="K1087" i="4"/>
  <c r="G1087" i="4"/>
  <c r="H1087" i="4"/>
  <c r="L1087" i="4"/>
  <c r="J1088" i="4"/>
  <c r="K1088" i="4"/>
  <c r="G1088" i="4"/>
  <c r="H1088" i="4"/>
  <c r="L1088" i="4"/>
  <c r="J1089" i="4"/>
  <c r="K1089" i="4"/>
  <c r="G1089" i="4"/>
  <c r="H1089" i="4"/>
  <c r="L1089" i="4"/>
  <c r="J1090" i="4"/>
  <c r="K1090" i="4"/>
  <c r="G1090" i="4"/>
  <c r="H1090" i="4"/>
  <c r="L1090" i="4"/>
  <c r="J1091" i="4"/>
  <c r="K1091" i="4"/>
  <c r="G1091" i="4"/>
  <c r="H1091" i="4"/>
  <c r="L1091" i="4"/>
  <c r="J1092" i="4"/>
  <c r="K1092" i="4"/>
  <c r="G1092" i="4"/>
  <c r="H1092" i="4"/>
  <c r="L1092" i="4"/>
  <c r="J1093" i="4"/>
  <c r="K1093" i="4"/>
  <c r="G1093" i="4"/>
  <c r="H1093" i="4"/>
  <c r="L1093" i="4"/>
  <c r="J1094" i="4"/>
  <c r="K1094" i="4"/>
  <c r="G1094" i="4"/>
  <c r="H1094" i="4"/>
  <c r="L1094" i="4"/>
  <c r="J1095" i="4"/>
  <c r="K1095" i="4"/>
  <c r="G1095" i="4"/>
  <c r="H1095" i="4"/>
  <c r="L1095" i="4"/>
  <c r="J1096" i="4"/>
  <c r="K1096" i="4"/>
  <c r="G1096" i="4"/>
  <c r="H1096" i="4"/>
  <c r="L1096" i="4"/>
  <c r="J1097" i="4"/>
  <c r="K1097" i="4"/>
  <c r="G1097" i="4"/>
  <c r="H1097" i="4"/>
  <c r="L1097" i="4"/>
  <c r="J1098" i="4"/>
  <c r="K1098" i="4"/>
  <c r="G1098" i="4"/>
  <c r="H1098" i="4"/>
  <c r="L1098" i="4"/>
  <c r="J1099" i="4"/>
  <c r="K1099" i="4"/>
  <c r="G1099" i="4"/>
  <c r="H1099" i="4"/>
  <c r="L1099" i="4"/>
  <c r="J1100" i="4"/>
  <c r="K1100" i="4"/>
  <c r="G1100" i="4"/>
  <c r="H1100" i="4"/>
  <c r="L1100" i="4"/>
  <c r="J1101" i="4"/>
  <c r="K1101" i="4"/>
  <c r="G1101" i="4"/>
  <c r="H1101" i="4"/>
  <c r="L1101" i="4"/>
  <c r="J1102" i="4"/>
  <c r="K1102" i="4"/>
  <c r="G1102" i="4"/>
  <c r="H1102" i="4"/>
  <c r="L1102" i="4"/>
  <c r="J1103" i="4"/>
  <c r="K1103" i="4"/>
  <c r="G1103" i="4"/>
  <c r="H1103" i="4"/>
  <c r="L1103" i="4"/>
  <c r="J1104" i="4"/>
  <c r="K1104" i="4"/>
  <c r="G1104" i="4"/>
  <c r="H1104" i="4"/>
  <c r="L1104" i="4"/>
  <c r="J1105" i="4"/>
  <c r="K1105" i="4"/>
  <c r="G1105" i="4"/>
  <c r="H1105" i="4"/>
  <c r="L1105" i="4"/>
  <c r="J1106" i="4"/>
  <c r="K1106" i="4"/>
  <c r="G1106" i="4"/>
  <c r="H1106" i="4"/>
  <c r="L1106" i="4"/>
  <c r="J1107" i="4"/>
  <c r="K1107" i="4"/>
  <c r="G1107" i="4"/>
  <c r="H1107" i="4"/>
  <c r="L1107" i="4"/>
  <c r="J1108" i="4"/>
  <c r="K1108" i="4"/>
  <c r="G1108" i="4"/>
  <c r="H1108" i="4"/>
  <c r="L1108" i="4"/>
  <c r="J1109" i="4"/>
  <c r="K1109" i="4"/>
  <c r="G1109" i="4"/>
  <c r="H1109" i="4"/>
  <c r="L1109" i="4"/>
  <c r="J1110" i="4"/>
  <c r="K1110" i="4"/>
  <c r="G1110" i="4"/>
  <c r="H1110" i="4"/>
  <c r="L1110" i="4"/>
  <c r="J1111" i="4"/>
  <c r="K1111" i="4"/>
  <c r="G1111" i="4"/>
  <c r="H1111" i="4"/>
  <c r="L1111" i="4"/>
  <c r="J1112" i="4"/>
  <c r="K1112" i="4"/>
  <c r="G1112" i="4"/>
  <c r="H1112" i="4"/>
  <c r="L1112" i="4"/>
  <c r="J1113" i="4"/>
  <c r="K1113" i="4"/>
  <c r="G1113" i="4"/>
  <c r="H1113" i="4"/>
  <c r="L1113" i="4"/>
  <c r="J1114" i="4"/>
  <c r="K1114" i="4"/>
  <c r="G1114" i="4"/>
  <c r="H1114" i="4"/>
  <c r="L1114" i="4"/>
  <c r="J1115" i="4"/>
  <c r="K1115" i="4"/>
  <c r="G1115" i="4"/>
  <c r="H1115" i="4"/>
  <c r="L1115" i="4"/>
  <c r="J1116" i="4"/>
  <c r="K1116" i="4"/>
  <c r="G1116" i="4"/>
  <c r="H1116" i="4"/>
  <c r="L1116" i="4"/>
  <c r="J1117" i="4"/>
  <c r="K1117" i="4"/>
  <c r="G1117" i="4"/>
  <c r="H1117" i="4"/>
  <c r="L1117" i="4"/>
  <c r="J1118" i="4"/>
  <c r="K1118" i="4"/>
  <c r="G1118" i="4"/>
  <c r="H1118" i="4"/>
  <c r="L1118" i="4"/>
  <c r="J1119" i="4"/>
  <c r="K1119" i="4"/>
  <c r="G1119" i="4"/>
  <c r="H1119" i="4"/>
  <c r="L1119" i="4"/>
  <c r="J1120" i="4"/>
  <c r="K1120" i="4"/>
  <c r="G1120" i="4"/>
  <c r="H1120" i="4"/>
  <c r="L1120" i="4"/>
  <c r="J1121" i="4"/>
  <c r="K1121" i="4"/>
  <c r="G1121" i="4"/>
  <c r="H1121" i="4"/>
  <c r="L1121" i="4"/>
  <c r="J1122" i="4"/>
  <c r="K1122" i="4"/>
  <c r="G1122" i="4"/>
  <c r="H1122" i="4"/>
  <c r="L1122" i="4"/>
  <c r="J1123" i="4"/>
  <c r="K1123" i="4"/>
  <c r="G1123" i="4"/>
  <c r="H1123" i="4"/>
  <c r="L1123" i="4"/>
  <c r="J1124" i="4"/>
  <c r="K1124" i="4"/>
  <c r="G1124" i="4"/>
  <c r="H1124" i="4"/>
  <c r="L1124" i="4"/>
  <c r="J1125" i="4"/>
  <c r="K1125" i="4"/>
  <c r="G1125" i="4"/>
  <c r="H1125" i="4"/>
  <c r="L1125" i="4"/>
  <c r="J1126" i="4"/>
  <c r="K1126" i="4"/>
  <c r="G1126" i="4"/>
  <c r="H1126" i="4"/>
  <c r="L1126" i="4"/>
  <c r="J1127" i="4"/>
  <c r="K1127" i="4"/>
  <c r="G1127" i="4"/>
  <c r="H1127" i="4"/>
  <c r="L1127" i="4"/>
  <c r="I1128" i="4"/>
  <c r="J1128" i="4"/>
  <c r="K1128" i="4"/>
  <c r="G1128" i="4"/>
  <c r="H1128" i="4"/>
  <c r="L1128" i="4"/>
  <c r="J1129" i="4"/>
  <c r="K1129" i="4"/>
  <c r="G1129" i="4"/>
  <c r="H1129" i="4"/>
  <c r="L1129" i="4"/>
  <c r="J1130" i="4"/>
  <c r="K1130" i="4"/>
  <c r="G1130" i="4"/>
  <c r="H1130" i="4"/>
  <c r="L1130" i="4"/>
  <c r="J1131" i="4"/>
  <c r="K1131" i="4"/>
  <c r="G1131" i="4"/>
  <c r="H1131" i="4"/>
  <c r="L1131" i="4"/>
  <c r="J1132" i="4"/>
  <c r="K1132" i="4"/>
  <c r="G1132" i="4"/>
  <c r="H1132" i="4"/>
  <c r="L1132" i="4"/>
  <c r="J1133" i="4"/>
  <c r="K1133" i="4"/>
  <c r="G1133" i="4"/>
  <c r="H1133" i="4"/>
  <c r="L1133" i="4"/>
  <c r="J1134" i="4"/>
  <c r="K1134" i="4"/>
  <c r="G1134" i="4"/>
  <c r="H1134" i="4"/>
  <c r="L1134" i="4"/>
  <c r="J1135" i="4"/>
  <c r="K1135" i="4"/>
  <c r="G1135" i="4"/>
  <c r="H1135" i="4"/>
  <c r="L1135" i="4"/>
  <c r="J1136" i="4"/>
  <c r="K1136" i="4"/>
  <c r="G1136" i="4"/>
  <c r="H1136" i="4"/>
  <c r="L1136" i="4"/>
  <c r="J1137" i="4"/>
  <c r="K1137" i="4"/>
  <c r="G1137" i="4"/>
  <c r="H1137" i="4"/>
  <c r="L1137" i="4"/>
  <c r="J1138" i="4"/>
  <c r="K1138" i="4"/>
  <c r="G1138" i="4"/>
  <c r="H1138" i="4"/>
  <c r="L1138" i="4"/>
  <c r="J1139" i="4"/>
  <c r="K1139" i="4"/>
  <c r="G1139" i="4"/>
  <c r="H1139" i="4"/>
  <c r="L1139" i="4"/>
  <c r="J1140" i="4"/>
  <c r="K1140" i="4"/>
  <c r="G1140" i="4"/>
  <c r="H1140" i="4"/>
  <c r="L1140" i="4"/>
  <c r="J1141" i="4"/>
  <c r="K1141" i="4"/>
  <c r="G1141" i="4"/>
  <c r="H1141" i="4"/>
  <c r="L1141" i="4"/>
  <c r="J1142" i="4"/>
  <c r="K1142" i="4"/>
  <c r="G1142" i="4"/>
  <c r="H1142" i="4"/>
  <c r="L1142" i="4"/>
  <c r="J1143" i="4"/>
  <c r="K1143" i="4"/>
  <c r="G1143" i="4"/>
  <c r="H1143" i="4"/>
  <c r="L1143" i="4"/>
  <c r="J1144" i="4"/>
  <c r="K1144" i="4"/>
  <c r="G1144" i="4"/>
  <c r="H1144" i="4"/>
  <c r="L1144" i="4"/>
  <c r="J1145" i="4"/>
  <c r="K1145" i="4"/>
  <c r="G1145" i="4"/>
  <c r="H1145" i="4"/>
  <c r="L1145" i="4"/>
  <c r="J1146" i="4"/>
  <c r="K1146" i="4"/>
  <c r="G1146" i="4"/>
  <c r="H1146" i="4"/>
  <c r="L1146" i="4"/>
  <c r="J1147" i="4"/>
  <c r="K1147" i="4"/>
  <c r="G1147" i="4"/>
  <c r="H1147" i="4"/>
  <c r="L1147" i="4"/>
  <c r="J1148" i="4"/>
  <c r="K1148" i="4"/>
  <c r="G1148" i="4"/>
  <c r="H1148" i="4"/>
  <c r="L1148" i="4"/>
  <c r="J1149" i="4"/>
  <c r="K1149" i="4"/>
  <c r="G1149" i="4"/>
  <c r="H1149" i="4"/>
  <c r="L1149" i="4"/>
  <c r="J1150" i="4"/>
  <c r="K1150" i="4"/>
  <c r="G1150" i="4"/>
  <c r="H1150" i="4"/>
  <c r="L1150" i="4"/>
  <c r="J1151" i="4"/>
  <c r="K1151" i="4"/>
  <c r="G1151" i="4"/>
  <c r="H1151" i="4"/>
  <c r="L1151" i="4"/>
  <c r="J1152" i="4"/>
  <c r="K1152" i="4"/>
  <c r="G1152" i="4"/>
  <c r="H1152" i="4"/>
  <c r="L1152" i="4"/>
  <c r="J1153" i="4"/>
  <c r="K1153" i="4"/>
  <c r="G1153" i="4"/>
  <c r="H1153" i="4"/>
  <c r="L1153" i="4"/>
  <c r="J1154" i="4"/>
  <c r="K1154" i="4"/>
  <c r="G1154" i="4"/>
  <c r="H1154" i="4"/>
  <c r="L1154" i="4"/>
  <c r="J1155" i="4"/>
  <c r="K1155" i="4"/>
  <c r="G1155" i="4"/>
  <c r="H1155" i="4"/>
  <c r="L1155" i="4"/>
  <c r="J1156" i="4"/>
  <c r="K1156" i="4"/>
  <c r="G1156" i="4"/>
  <c r="H1156" i="4"/>
  <c r="L1156" i="4"/>
  <c r="J1157" i="4"/>
  <c r="K1157" i="4"/>
  <c r="G1157" i="4"/>
  <c r="H1157" i="4"/>
  <c r="L1157" i="4"/>
  <c r="J1158" i="4"/>
  <c r="K1158" i="4"/>
  <c r="G1158" i="4"/>
  <c r="H1158" i="4"/>
  <c r="L1158" i="4"/>
  <c r="J1159" i="4"/>
  <c r="K1159" i="4"/>
  <c r="G1159" i="4"/>
  <c r="H1159" i="4"/>
  <c r="L1159" i="4"/>
  <c r="J1160" i="4"/>
  <c r="K1160" i="4"/>
  <c r="G1160" i="4"/>
  <c r="H1160" i="4"/>
  <c r="L1160" i="4"/>
  <c r="J1161" i="4"/>
  <c r="K1161" i="4"/>
  <c r="G1161" i="4"/>
  <c r="H1161" i="4"/>
  <c r="L1161" i="4"/>
  <c r="J1162" i="4"/>
  <c r="K1162" i="4"/>
  <c r="G1162" i="4"/>
  <c r="H1162" i="4"/>
  <c r="L1162" i="4"/>
  <c r="J1163" i="4"/>
  <c r="K1163" i="4"/>
  <c r="G1163" i="4"/>
  <c r="H1163" i="4"/>
  <c r="L1163" i="4"/>
  <c r="J1164" i="4"/>
  <c r="K1164" i="4"/>
  <c r="G1164" i="4"/>
  <c r="H1164" i="4"/>
  <c r="L1164" i="4"/>
  <c r="J1165" i="4"/>
  <c r="K1165" i="4"/>
  <c r="G1165" i="4"/>
  <c r="H1165" i="4"/>
  <c r="L1165" i="4"/>
  <c r="J1166" i="4"/>
  <c r="K1166" i="4"/>
  <c r="G1166" i="4"/>
  <c r="H1166" i="4"/>
  <c r="L1166" i="4"/>
  <c r="J1167" i="4"/>
  <c r="K1167" i="4"/>
  <c r="G1167" i="4"/>
  <c r="H1167" i="4"/>
  <c r="L1167" i="4"/>
  <c r="J1168" i="4"/>
  <c r="K1168" i="4"/>
  <c r="G1168" i="4"/>
  <c r="H1168" i="4"/>
  <c r="L1168" i="4"/>
  <c r="L1170" i="4"/>
  <c r="K1170" i="4"/>
  <c r="I1170" i="4"/>
  <c r="H1170" i="4"/>
  <c r="F1170" i="4"/>
  <c r="N4" i="3"/>
  <c r="N5" i="3"/>
  <c r="N8" i="3"/>
  <c r="N10" i="3"/>
  <c r="N11" i="3"/>
  <c r="N12" i="3"/>
  <c r="N3" i="3"/>
  <c r="N6" i="3"/>
  <c r="N7" i="3"/>
  <c r="N9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7" i="3"/>
  <c r="N38" i="3"/>
  <c r="N39" i="3"/>
  <c r="N58" i="3"/>
  <c r="L58" i="3"/>
  <c r="J58" i="3"/>
  <c r="H58" i="3"/>
  <c r="F58" i="3"/>
  <c r="D58" i="3"/>
  <c r="B58" i="3"/>
</calcChain>
</file>

<file path=xl/comments1.xml><?xml version="1.0" encoding="utf-8"?>
<comments xmlns="http://schemas.openxmlformats.org/spreadsheetml/2006/main">
  <authors>
    <author>Robert Mwanachilenga</author>
    <author>A satisfied Microsoft Office user</author>
  </authors>
  <commentList>
    <comment ref="D785" authorId="0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At Woodlands 273/rem?</t>
        </r>
      </text>
    </comment>
    <comment ref="D788" authorId="0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Homestead at Dakkah 274/00001?</t>
        </r>
      </text>
    </comment>
    <comment ref="D799" authorId="0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Homestead at Sandvlakte
R0656/001
 </t>
        </r>
      </text>
    </comment>
    <comment ref="B806" authorId="1">
      <text>
        <r>
          <rPr>
            <sz val="8"/>
            <color indexed="81"/>
            <rFont val="Tahoma"/>
          </rPr>
          <t>Robert Mwanachilenga:
Correct name Nabome</t>
        </r>
      </text>
    </comment>
    <comment ref="B807" authorId="1">
      <text>
        <r>
          <rPr>
            <sz val="8"/>
            <color indexed="81"/>
            <rFont val="Tahoma"/>
          </rPr>
          <t>Robert Mwanachilenga:
Correct name eer Poort</t>
        </r>
      </text>
    </comment>
    <comment ref="B812" authorId="1">
      <text>
        <r>
          <rPr>
            <sz val="8"/>
            <color indexed="81"/>
            <rFont val="Tahoma"/>
          </rPr>
          <t>Robert Mwanachilenga:
Spelling NANTES</t>
        </r>
      </text>
    </comment>
    <comment ref="B867" authorId="1">
      <text>
        <r>
          <rPr>
            <sz val="8"/>
            <color indexed="81"/>
            <rFont val="Tahoma"/>
          </rPr>
          <t>Robert Mwanachilenga:
Corrected to ADRIANA</t>
        </r>
      </text>
    </comment>
    <comment ref="D867" authorId="1">
      <text>
        <r>
          <rPr>
            <sz val="8"/>
            <color indexed="81"/>
            <rFont val="Tahoma"/>
          </rPr>
          <t>Robert Mwanachilenga:
Coordinates taken from Farm 589, Bermuda where the farmer lives. There is no homestead on this farm.</t>
        </r>
      </text>
    </comment>
    <comment ref="B960" authorId="1">
      <text>
        <r>
          <rPr>
            <sz val="8"/>
            <color indexed="81"/>
            <rFont val="Tahoma"/>
          </rPr>
          <t>Robert Mwanachilenga:
Correct spelling</t>
        </r>
      </text>
    </comment>
    <comment ref="B992" authorId="1">
      <text>
        <r>
          <rPr>
            <sz val="8"/>
            <color indexed="81"/>
            <rFont val="Tahoma"/>
          </rPr>
          <t>Robert Mwanachilenga:
Correct spelling</t>
        </r>
      </text>
    </comment>
    <comment ref="D1006" authorId="1">
      <text>
        <r>
          <rPr>
            <sz val="8"/>
            <color indexed="81"/>
            <rFont val="Tahoma"/>
          </rPr>
          <t>Robert Mwanachilenga:
Coordinates taken from Farm 485/Rem Vergenoeg, where the owner and the worker live.</t>
        </r>
      </text>
    </comment>
    <comment ref="D1089" authorId="0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farmer lives at Hope </t>
        </r>
      </text>
    </comment>
    <comment ref="D1142" authorId="1">
      <text>
        <r>
          <rPr>
            <sz val="8"/>
            <color indexed="81"/>
            <rFont val="Tahoma"/>
          </rPr>
          <t>Robert Mwanachilenga:
Check</t>
        </r>
      </text>
    </comment>
    <comment ref="D1227" authorId="1">
      <text>
        <r>
          <rPr>
            <sz val="8"/>
            <color indexed="81"/>
            <rFont val="Tahoma"/>
          </rPr>
          <t>Robert Mwanachilenga:
There is no homestaed on this farm. Coordinates taken from Farm Oerwoud R0479 which also belongs to Mr. HJ Moller</t>
        </r>
      </text>
    </comment>
    <comment ref="E1227" authorId="1">
      <text>
        <r>
          <rPr>
            <sz val="8"/>
            <color indexed="81"/>
            <rFont val="Tahoma"/>
          </rPr>
          <t>Robert Mwanachilenga:
There is no homestaed on this farm. Coordinates taken from Farm Oerwoud R0479 which also belongs to Mr. HJ Moller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  <author>Kirchner</author>
    <author>Robert Mwanachilenga</author>
  </authors>
  <commentList>
    <comment ref="B253" authorId="0">
      <text>
        <r>
          <rPr>
            <sz val="8"/>
            <color indexed="81"/>
            <rFont val="Tahoma"/>
          </rPr>
          <t xml:space="preserve">Farmer supplied data telephonically subsequent to visit. Cover page placed in the file-was misplaced in Aminus File
</t>
        </r>
      </text>
    </comment>
    <comment ref="B669" authorId="1">
      <text>
        <r>
          <rPr>
            <b/>
            <sz val="8"/>
            <color indexed="81"/>
            <rFont val="Tahoma"/>
          </rPr>
          <t>Kirchner:</t>
        </r>
        <r>
          <rPr>
            <sz val="8"/>
            <color indexed="81"/>
            <rFont val="Tahoma"/>
          </rPr>
          <t xml:space="preserve">
Stapled together with previous</t>
        </r>
      </text>
    </comment>
    <comment ref="B670" authorId="1">
      <text>
        <r>
          <rPr>
            <b/>
            <sz val="8"/>
            <color indexed="81"/>
            <rFont val="Tahoma"/>
          </rPr>
          <t>Kirchner:</t>
        </r>
        <r>
          <rPr>
            <sz val="8"/>
            <color indexed="81"/>
            <rFont val="Tahoma"/>
          </rPr>
          <t xml:space="preserve">
Stapled together with previous</t>
        </r>
      </text>
    </comment>
    <comment ref="D724" authorId="2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At Woodlands 273/rem?</t>
        </r>
      </text>
    </comment>
    <comment ref="D727" authorId="2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Homestead at Dakkah 274/00001?</t>
        </r>
      </text>
    </comment>
    <comment ref="D738" authorId="2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Homestead at Sandvlakte
R0656/001
 </t>
        </r>
      </text>
    </comment>
    <comment ref="A745" authorId="0">
      <text>
        <r>
          <rPr>
            <sz val="8"/>
            <color indexed="81"/>
            <rFont val="Tahoma"/>
          </rPr>
          <t>Robert Mwanachilenga:
Correct name Nabome</t>
        </r>
      </text>
    </comment>
    <comment ref="A746" authorId="0">
      <text>
        <r>
          <rPr>
            <sz val="8"/>
            <color indexed="81"/>
            <rFont val="Tahoma"/>
          </rPr>
          <t>Robert Mwanachilenga:
Correct name eer Poort</t>
        </r>
      </text>
    </comment>
    <comment ref="A751" authorId="0">
      <text>
        <r>
          <rPr>
            <sz val="8"/>
            <color indexed="81"/>
            <rFont val="Tahoma"/>
          </rPr>
          <t>Robert Mwanachilenga:
Spelling NANTES</t>
        </r>
      </text>
    </comment>
    <comment ref="B752" authorId="0">
      <text>
        <r>
          <rPr>
            <sz val="8"/>
            <color indexed="81"/>
            <rFont val="Tahoma"/>
          </rPr>
          <t>Robert Mwanachilenga:
Should be correct
13/04/00</t>
        </r>
      </text>
    </comment>
    <comment ref="B803" authorId="0">
      <text>
        <r>
          <rPr>
            <sz val="8"/>
            <color indexed="81"/>
            <rFont val="Tahoma"/>
          </rPr>
          <t>Robert Mwanachilenga:
Not R0332/001</t>
        </r>
      </text>
    </comment>
    <comment ref="A806" authorId="0">
      <text>
        <r>
          <rPr>
            <sz val="8"/>
            <color indexed="81"/>
            <rFont val="Tahoma"/>
          </rPr>
          <t>Robert Mwanachilenga:
Corrected to ADRIANA</t>
        </r>
      </text>
    </comment>
    <comment ref="D806" authorId="0">
      <text>
        <r>
          <rPr>
            <sz val="8"/>
            <color indexed="81"/>
            <rFont val="Tahoma"/>
          </rPr>
          <t>Robert Mwanachilenga:
Coordinates taken from Farm 589, Bermuda where the farmer lives. There is no homestead on this farm.</t>
        </r>
      </text>
    </comment>
    <comment ref="A899" authorId="0">
      <text>
        <r>
          <rPr>
            <sz val="8"/>
            <color indexed="81"/>
            <rFont val="Tahoma"/>
          </rPr>
          <t>Robert Mwanachilenga:
Correct spelling</t>
        </r>
      </text>
    </comment>
    <comment ref="F929" authorId="0">
      <text>
        <r>
          <rPr>
            <sz val="8"/>
            <color indexed="81"/>
            <rFont val="Tahoma"/>
          </rPr>
          <t>Robert Mwanachilenga:
No large stock on this farm</t>
        </r>
      </text>
    </comment>
    <comment ref="A931" authorId="0">
      <text>
        <r>
          <rPr>
            <sz val="8"/>
            <color indexed="81"/>
            <rFont val="Tahoma"/>
          </rPr>
          <t>Robert Mwanachilenga:
Correct spelling</t>
        </r>
      </text>
    </comment>
    <comment ref="F931" authorId="0">
      <text>
        <r>
          <rPr>
            <sz val="8"/>
            <color indexed="81"/>
            <rFont val="Tahoma"/>
          </rPr>
          <t>Robert Mwanachilenga:
No large stock on this farm</t>
        </r>
      </text>
    </comment>
    <comment ref="D945" authorId="0">
      <text>
        <r>
          <rPr>
            <sz val="8"/>
            <color indexed="81"/>
            <rFont val="Tahoma"/>
          </rPr>
          <t>Robert Mwanachilenga:
Coordinates taken from Farm 485/Rem Vergenoeg, where the owner and the worker live.</t>
        </r>
      </text>
    </comment>
    <comment ref="D1028" authorId="2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farmer lives at Hope </t>
        </r>
      </text>
    </comment>
    <comment ref="B1078" authorId="2">
      <text>
        <r>
          <rPr>
            <b/>
            <sz val="8"/>
            <color indexed="81"/>
            <rFont val="Tahoma"/>
          </rPr>
          <t>Robert Mwanachilenga:</t>
        </r>
        <r>
          <rPr>
            <sz val="8"/>
            <color indexed="81"/>
            <rFont val="Tahoma"/>
          </rPr>
          <t xml:space="preserve">
Should read 675 =(579 + 559)</t>
        </r>
      </text>
    </comment>
    <comment ref="D1081" authorId="0">
      <text>
        <r>
          <rPr>
            <sz val="8"/>
            <color indexed="81"/>
            <rFont val="Tahoma"/>
          </rPr>
          <t>Robert Mwanachilenga:
Check</t>
        </r>
      </text>
    </comment>
    <comment ref="B1112" authorId="1">
      <text>
        <r>
          <rPr>
            <b/>
            <sz val="8"/>
            <color indexed="81"/>
            <rFont val="Tahoma"/>
          </rPr>
          <t>Kirchner:</t>
        </r>
        <r>
          <rPr>
            <sz val="8"/>
            <color indexed="81"/>
            <rFont val="Tahoma"/>
          </rPr>
          <t xml:space="preserve">
Stapled together with previous</t>
        </r>
      </text>
    </comment>
    <comment ref="B1116" authorId="1">
      <text>
        <r>
          <rPr>
            <b/>
            <sz val="8"/>
            <color indexed="81"/>
            <rFont val="Tahoma"/>
          </rPr>
          <t>Kirchner:</t>
        </r>
        <r>
          <rPr>
            <sz val="8"/>
            <color indexed="81"/>
            <rFont val="Tahoma"/>
          </rPr>
          <t xml:space="preserve">
Stapled together with previous</t>
        </r>
      </text>
    </comment>
    <comment ref="D1166" authorId="0">
      <text>
        <r>
          <rPr>
            <sz val="8"/>
            <color indexed="81"/>
            <rFont val="Tahoma"/>
          </rPr>
          <t>Robert Mwanachilenga:
There is no homestaed on this farm. Coordinates taken from Farm Oerwoud R0479 which also belongs to Mr. HJ Moller</t>
        </r>
      </text>
    </comment>
    <comment ref="E1166" authorId="0">
      <text>
        <r>
          <rPr>
            <sz val="8"/>
            <color indexed="81"/>
            <rFont val="Tahoma"/>
          </rPr>
          <t>Robert Mwanachilenga:
There is no homestaed on this farm. Coordinates taken from Farm Oerwoud R0479 which also belongs to Mr. HJ Moller</t>
        </r>
      </text>
    </comment>
  </commentList>
</comments>
</file>

<file path=xl/sharedStrings.xml><?xml version="1.0" encoding="utf-8"?>
<sst xmlns="http://schemas.openxmlformats.org/spreadsheetml/2006/main" count="5991" uniqueCount="2952">
  <si>
    <t>Aminuis</t>
  </si>
  <si>
    <t>Location</t>
  </si>
  <si>
    <t>Comments</t>
  </si>
  <si>
    <t>Availabale long term data</t>
  </si>
  <si>
    <t>Y</t>
  </si>
  <si>
    <t>Aranos</t>
  </si>
  <si>
    <t>Gochas</t>
  </si>
  <si>
    <t>Kries</t>
  </si>
  <si>
    <t>Leonardville</t>
  </si>
  <si>
    <t>Onderombapa</t>
  </si>
  <si>
    <t>Stampriet</t>
  </si>
  <si>
    <t>Ncojane</t>
  </si>
  <si>
    <t>N</t>
  </si>
  <si>
    <t>Prosopis</t>
  </si>
  <si>
    <t>Grids along the Auob and Nossob rivers</t>
  </si>
  <si>
    <t>Lat</t>
  </si>
  <si>
    <t>Long</t>
  </si>
  <si>
    <t>Density = around 1000 trees/ha; 1 tree = 50L/day; Increase by 18% per annum</t>
  </si>
  <si>
    <t>Spes Bona E</t>
  </si>
  <si>
    <t>Sommerville</t>
  </si>
  <si>
    <t>Lucerne</t>
  </si>
  <si>
    <t>Stiltevrede</t>
  </si>
  <si>
    <t>Boomplaas</t>
  </si>
  <si>
    <t>Jena</t>
  </si>
  <si>
    <t>Hoodia</t>
  </si>
  <si>
    <t>Eirup</t>
  </si>
  <si>
    <t>Schurfbeck</t>
  </si>
  <si>
    <t>Vredelus</t>
  </si>
  <si>
    <t>Gomnab</t>
  </si>
  <si>
    <t>Werda</t>
  </si>
  <si>
    <t>Cumberland Oos</t>
  </si>
  <si>
    <t>Panama</t>
  </si>
  <si>
    <t>Stryfontein</t>
  </si>
  <si>
    <t>Violtiesdrink</t>
  </si>
  <si>
    <t>Galenbeck</t>
  </si>
  <si>
    <t>Keib</t>
  </si>
  <si>
    <t>Marlo</t>
  </si>
  <si>
    <t>Glave</t>
  </si>
  <si>
    <t>Nunib</t>
  </si>
  <si>
    <t>Gunchab</t>
  </si>
  <si>
    <t>Middelplaas</t>
  </si>
  <si>
    <t>Morgenzon</t>
  </si>
  <si>
    <t>Maize</t>
  </si>
  <si>
    <t>Kameelboom</t>
  </si>
  <si>
    <t>San Maryn</t>
  </si>
  <si>
    <t>Bysteek</t>
  </si>
  <si>
    <t>Patria</t>
  </si>
  <si>
    <t>Dobbin</t>
  </si>
  <si>
    <t>Hen Ellen</t>
  </si>
  <si>
    <t>Hoogenhout</t>
  </si>
  <si>
    <t>Osterode Süd</t>
  </si>
  <si>
    <t>Fricourt</t>
  </si>
  <si>
    <t>Rooi Duin Noord</t>
  </si>
  <si>
    <t>Oats</t>
  </si>
  <si>
    <t>Witpan De Duin</t>
  </si>
  <si>
    <t>Eerstbegin</t>
  </si>
  <si>
    <t>Nabas</t>
  </si>
  <si>
    <t>Ou Stampriet</t>
  </si>
  <si>
    <t xml:space="preserve">Tsaurob Ost (105/1) </t>
  </si>
  <si>
    <t>Vegetables</t>
  </si>
  <si>
    <t>Fruits</t>
  </si>
  <si>
    <t>Production</t>
  </si>
  <si>
    <t>Total</t>
  </si>
  <si>
    <t>TOTAL</t>
  </si>
  <si>
    <t>IRRIGATION</t>
  </si>
  <si>
    <t>DOMESTIC</t>
  </si>
  <si>
    <t>VEGETATION</t>
  </si>
  <si>
    <t>Area around Ncojane and Ukwi</t>
  </si>
  <si>
    <t>LIVESTOCK</t>
  </si>
  <si>
    <t>Farm Name</t>
  </si>
  <si>
    <t>Farm Number</t>
  </si>
  <si>
    <t>Original Farm Number</t>
  </si>
  <si>
    <t>Large stock - number of units</t>
  </si>
  <si>
    <t>Standard water abstraction per unit- Large stock (m3/yr)</t>
  </si>
  <si>
    <t>Total water abstraction - Large stock (m3/yr)</t>
  </si>
  <si>
    <t>Small stock - number of units</t>
  </si>
  <si>
    <t>Standard water abstraction per unit - Small stock (m3/yr)</t>
  </si>
  <si>
    <t>Cameros</t>
  </si>
  <si>
    <t>K 246</t>
  </si>
  <si>
    <t>Nonikam</t>
  </si>
  <si>
    <t>K 253</t>
  </si>
  <si>
    <t>Carolahof</t>
  </si>
  <si>
    <t>K 253/2</t>
  </si>
  <si>
    <t>Alt Nonikam</t>
  </si>
  <si>
    <t>K 253/3</t>
  </si>
  <si>
    <t>Omukaru</t>
  </si>
  <si>
    <t>K 253/5/2</t>
  </si>
  <si>
    <t>Dornfontein</t>
  </si>
  <si>
    <t>K 253/A</t>
  </si>
  <si>
    <t>253 Nonikam</t>
  </si>
  <si>
    <t>Pommernhogen</t>
  </si>
  <si>
    <t>K 255</t>
  </si>
  <si>
    <t>Doringfontein-East</t>
  </si>
  <si>
    <t>K 256</t>
  </si>
  <si>
    <t>Doringfontein-Suid</t>
  </si>
  <si>
    <t>K 257</t>
  </si>
  <si>
    <t>Christirina</t>
  </si>
  <si>
    <t>K 258/001 + K 259</t>
  </si>
  <si>
    <t>K259</t>
  </si>
  <si>
    <t>Doornfontein</t>
  </si>
  <si>
    <t>K 258/Rem</t>
  </si>
  <si>
    <t>K0258/Rem</t>
  </si>
  <si>
    <t>Kiripotib</t>
  </si>
  <si>
    <t>K 458</t>
  </si>
  <si>
    <t>K262</t>
  </si>
  <si>
    <t>Eschenhof</t>
  </si>
  <si>
    <t>K 458/1</t>
  </si>
  <si>
    <t>K261/Rem</t>
  </si>
  <si>
    <t>Hoagosgeis + Somerville</t>
  </si>
  <si>
    <t>L   3 + L   6</t>
  </si>
  <si>
    <t>3+6</t>
  </si>
  <si>
    <t>Van de Venter</t>
  </si>
  <si>
    <t>L   4</t>
  </si>
  <si>
    <t>Esselin + Astrakal</t>
  </si>
  <si>
    <t>L   5/1 + Rem+ L 562</t>
  </si>
  <si>
    <t>5+562</t>
  </si>
  <si>
    <t>Somerville</t>
  </si>
  <si>
    <t>L   6/Rem</t>
  </si>
  <si>
    <t>Perdespan + Huges</t>
  </si>
  <si>
    <t>L   7/1 + L 516</t>
  </si>
  <si>
    <t>516, 7A</t>
  </si>
  <si>
    <t>Hughes</t>
  </si>
  <si>
    <t>L   7/Rem</t>
  </si>
  <si>
    <t>Information - over phone</t>
  </si>
  <si>
    <t>Carlisle</t>
  </si>
  <si>
    <t>L   8</t>
  </si>
  <si>
    <t>Rainier</t>
  </si>
  <si>
    <t>L   9/Rem</t>
  </si>
  <si>
    <t>Grootgeluk + Kleingeluk</t>
  </si>
  <si>
    <t>L  11/1 + L 640</t>
  </si>
  <si>
    <t>Reitz</t>
  </si>
  <si>
    <t>L  12</t>
  </si>
  <si>
    <t>Lutiati</t>
  </si>
  <si>
    <t>L  13/3</t>
  </si>
  <si>
    <t>Pretorius</t>
  </si>
  <si>
    <t>L  15</t>
  </si>
  <si>
    <t>Trompie</t>
  </si>
  <si>
    <t>L  16</t>
  </si>
  <si>
    <t>Texas</t>
  </si>
  <si>
    <t>L  17/Rem</t>
  </si>
  <si>
    <t>Noasanabis</t>
  </si>
  <si>
    <t>L  18</t>
  </si>
  <si>
    <t>18</t>
  </si>
  <si>
    <t>Geikous</t>
  </si>
  <si>
    <t>L  21</t>
  </si>
  <si>
    <t>De Waal</t>
  </si>
  <si>
    <t>L  22</t>
  </si>
  <si>
    <t>Chamasaris</t>
  </si>
  <si>
    <t>L  23</t>
  </si>
  <si>
    <t>Weltevrede</t>
  </si>
  <si>
    <t>L  24</t>
  </si>
  <si>
    <t>Galton</t>
  </si>
  <si>
    <t>L  25/Rem</t>
  </si>
  <si>
    <t>Kameelpoort</t>
  </si>
  <si>
    <t>L  26</t>
  </si>
  <si>
    <t>26</t>
  </si>
  <si>
    <t>Hoaseb</t>
  </si>
  <si>
    <t>L  27</t>
  </si>
  <si>
    <t>27</t>
  </si>
  <si>
    <t>Georgia</t>
  </si>
  <si>
    <t>L  28/Rem</t>
  </si>
  <si>
    <t>28</t>
  </si>
  <si>
    <t>Donnersberg</t>
  </si>
  <si>
    <t>L  29</t>
  </si>
  <si>
    <t>Groenwater</t>
  </si>
  <si>
    <t>L  39</t>
  </si>
  <si>
    <t>39</t>
  </si>
  <si>
    <t>Grunesberg</t>
  </si>
  <si>
    <t>L  66</t>
  </si>
  <si>
    <t>66</t>
  </si>
  <si>
    <t>Klein Ums</t>
  </si>
  <si>
    <t>L  67</t>
  </si>
  <si>
    <t>67</t>
  </si>
  <si>
    <t>De Jager</t>
  </si>
  <si>
    <t>L 279/2</t>
  </si>
  <si>
    <t>Vaalbank</t>
  </si>
  <si>
    <t>L 319</t>
  </si>
  <si>
    <t>Areams</t>
  </si>
  <si>
    <t>L 320/1</t>
  </si>
  <si>
    <t>Adalland</t>
  </si>
  <si>
    <t>L 320/Rem</t>
  </si>
  <si>
    <t>Welgevonde</t>
  </si>
  <si>
    <t>L 321/Rem</t>
  </si>
  <si>
    <t>Nabageis</t>
  </si>
  <si>
    <t>L 322/1 +Rem</t>
  </si>
  <si>
    <t>none</t>
  </si>
  <si>
    <t>Nico</t>
  </si>
  <si>
    <t>L 355</t>
  </si>
  <si>
    <t>Veronica</t>
  </si>
  <si>
    <t>L 355/001</t>
  </si>
  <si>
    <t>Humpata-West</t>
  </si>
  <si>
    <t>L 356/001</t>
  </si>
  <si>
    <t>Humpata</t>
  </si>
  <si>
    <t>L 356/Rem</t>
  </si>
  <si>
    <t>De Hoop</t>
  </si>
  <si>
    <t>L 357/001</t>
  </si>
  <si>
    <t>Suyas</t>
  </si>
  <si>
    <t>L 357/Rem</t>
  </si>
  <si>
    <t>Wildebees</t>
  </si>
  <si>
    <t>L 358</t>
  </si>
  <si>
    <t>Naunas</t>
  </si>
  <si>
    <t>L 359</t>
  </si>
  <si>
    <t>Goab</t>
  </si>
  <si>
    <t>L 363/1</t>
  </si>
  <si>
    <t>Tu-Tabis</t>
  </si>
  <si>
    <t>L 364</t>
  </si>
  <si>
    <t>Virginia</t>
  </si>
  <si>
    <t>L 365 + L535</t>
  </si>
  <si>
    <t>365</t>
  </si>
  <si>
    <t>Ruimte</t>
  </si>
  <si>
    <t>L 366/1</t>
  </si>
  <si>
    <t>Uithou</t>
  </si>
  <si>
    <t>L 366/3 + Rem</t>
  </si>
  <si>
    <t>366 B</t>
  </si>
  <si>
    <t>Usagae</t>
  </si>
  <si>
    <t>L 367</t>
  </si>
  <si>
    <t>Voorspoed</t>
  </si>
  <si>
    <t>Nie-ta-Na</t>
  </si>
  <si>
    <t>Wilde</t>
  </si>
  <si>
    <t>L 368</t>
  </si>
  <si>
    <t>L 369</t>
  </si>
  <si>
    <t>Semlike</t>
  </si>
  <si>
    <t>L 369/Rem</t>
  </si>
  <si>
    <t>Sindi</t>
  </si>
  <si>
    <t>L 370/1 + L369/Rem</t>
  </si>
  <si>
    <t>Kentucky</t>
  </si>
  <si>
    <t>L 371/1</t>
  </si>
  <si>
    <t>L 371/Rem</t>
  </si>
  <si>
    <t>Holzdale</t>
  </si>
  <si>
    <t>L 372/1</t>
  </si>
  <si>
    <t>Nuiba</t>
  </si>
  <si>
    <t>L 373</t>
  </si>
  <si>
    <t>Goreb</t>
  </si>
  <si>
    <t>L 374</t>
  </si>
  <si>
    <t>Eden</t>
  </si>
  <si>
    <t>L 375</t>
  </si>
  <si>
    <t>Bitterwater</t>
  </si>
  <si>
    <t>L 376</t>
  </si>
  <si>
    <t>Nui-Sie</t>
  </si>
  <si>
    <t>Protem</t>
  </si>
  <si>
    <t>L 377</t>
  </si>
  <si>
    <t>Tsjaka</t>
  </si>
  <si>
    <t>L 479</t>
  </si>
  <si>
    <t>Hektor</t>
  </si>
  <si>
    <t>L 481</t>
  </si>
  <si>
    <t>Vuurslag</t>
  </si>
  <si>
    <t>L 482</t>
  </si>
  <si>
    <t>Ben Hur</t>
  </si>
  <si>
    <t>L 484</t>
  </si>
  <si>
    <t>Duvenhage</t>
  </si>
  <si>
    <t>L 487/A</t>
  </si>
  <si>
    <t>Duvenhager</t>
  </si>
  <si>
    <t>L 487008</t>
  </si>
  <si>
    <t>Osiris</t>
  </si>
  <si>
    <t>L 488</t>
  </si>
  <si>
    <t>488</t>
  </si>
  <si>
    <t>Dismyne</t>
  </si>
  <si>
    <t>L 490/1</t>
  </si>
  <si>
    <t>Gompu</t>
  </si>
  <si>
    <t>L 490/Rem</t>
  </si>
  <si>
    <t>490</t>
  </si>
  <si>
    <t>Goee-Hoop</t>
  </si>
  <si>
    <t>L 491/1 + Rem</t>
  </si>
  <si>
    <t>Anaheib</t>
  </si>
  <si>
    <t>L 493</t>
  </si>
  <si>
    <t>493/B</t>
  </si>
  <si>
    <t>L 493/Rem</t>
  </si>
  <si>
    <t>Ruby</t>
  </si>
  <si>
    <t>L 494</t>
  </si>
  <si>
    <t>494</t>
  </si>
  <si>
    <t>Loraine</t>
  </si>
  <si>
    <t>L 494/1</t>
  </si>
  <si>
    <t>494 B</t>
  </si>
  <si>
    <t>Vrede Hoop</t>
  </si>
  <si>
    <t>L 495/1</t>
  </si>
  <si>
    <t>495/B</t>
  </si>
  <si>
    <t>Panda</t>
  </si>
  <si>
    <t>L 495/Rem</t>
  </si>
  <si>
    <t>495</t>
  </si>
  <si>
    <t>Rosendaal + Masie Noord</t>
  </si>
  <si>
    <t>L 496</t>
  </si>
  <si>
    <t>496</t>
  </si>
  <si>
    <t>Anagab</t>
  </si>
  <si>
    <t>L 497/1</t>
  </si>
  <si>
    <t>Kleinbegin</t>
  </si>
  <si>
    <t>L 497/2</t>
  </si>
  <si>
    <t>497C</t>
  </si>
  <si>
    <t>L 497/Rem</t>
  </si>
  <si>
    <t>497B</t>
  </si>
  <si>
    <t>Malan</t>
  </si>
  <si>
    <t>L 498</t>
  </si>
  <si>
    <t>498</t>
  </si>
  <si>
    <t>Lora</t>
  </si>
  <si>
    <t>L 499/1 + Rem</t>
  </si>
  <si>
    <t>499</t>
  </si>
  <si>
    <t>Arib North</t>
  </si>
  <si>
    <t>L 501/1</t>
  </si>
  <si>
    <t>501B</t>
  </si>
  <si>
    <t>Arib</t>
  </si>
  <si>
    <t>L 501/Rem</t>
  </si>
  <si>
    <t>Gross Ums</t>
  </si>
  <si>
    <t>L 502/Rem</t>
  </si>
  <si>
    <t>502</t>
  </si>
  <si>
    <t>Tredgold</t>
  </si>
  <si>
    <t>L 503/2,3,4,5&amp;Rem</t>
  </si>
  <si>
    <t>503</t>
  </si>
  <si>
    <t>L 503/B</t>
  </si>
  <si>
    <t>503/B</t>
  </si>
  <si>
    <t>Nuwe Land</t>
  </si>
  <si>
    <t>L 504/1</t>
  </si>
  <si>
    <t>504</t>
  </si>
  <si>
    <t>Boesman</t>
  </si>
  <si>
    <t>L 504/Rem</t>
  </si>
  <si>
    <t>Sarie Marais</t>
  </si>
  <si>
    <t>L 505</t>
  </si>
  <si>
    <t>505</t>
  </si>
  <si>
    <t>Cameroen</t>
  </si>
  <si>
    <t>L 510</t>
  </si>
  <si>
    <t>Kameelpan</t>
  </si>
  <si>
    <t>L 517</t>
  </si>
  <si>
    <t>517</t>
  </si>
  <si>
    <t>Wesfalon</t>
  </si>
  <si>
    <t>L 524</t>
  </si>
  <si>
    <t>Fraai Uitsig</t>
  </si>
  <si>
    <t>L 525</t>
  </si>
  <si>
    <t>Weiveld</t>
  </si>
  <si>
    <t>L 526</t>
  </si>
  <si>
    <t>526</t>
  </si>
  <si>
    <t>Claudius</t>
  </si>
  <si>
    <t>L 527</t>
  </si>
  <si>
    <t>Nata</t>
  </si>
  <si>
    <t>L 529</t>
  </si>
  <si>
    <t>Louwsrus</t>
  </si>
  <si>
    <t>L 531/1 + Rem</t>
  </si>
  <si>
    <t>Constantia</t>
  </si>
  <si>
    <t>L 533</t>
  </si>
  <si>
    <t>Dagbreek</t>
  </si>
  <si>
    <t>L 534/1 + 2</t>
  </si>
  <si>
    <t>Georgia West</t>
  </si>
  <si>
    <t>L 536 + L  28/1</t>
  </si>
  <si>
    <t>536</t>
  </si>
  <si>
    <t>Meshra</t>
  </si>
  <si>
    <t>L 537/002</t>
  </si>
  <si>
    <t>Impangela</t>
  </si>
  <si>
    <t>L 538</t>
  </si>
  <si>
    <t>538</t>
  </si>
  <si>
    <t>Edna</t>
  </si>
  <si>
    <t>L 539/1</t>
  </si>
  <si>
    <t>Butiaba</t>
  </si>
  <si>
    <t>L 539/Rem</t>
  </si>
  <si>
    <t>Arnhem</t>
  </si>
  <si>
    <t>L 540/3</t>
  </si>
  <si>
    <t>L 540/Rem</t>
  </si>
  <si>
    <t>Zania Farming</t>
  </si>
  <si>
    <t>L 541/Rem</t>
  </si>
  <si>
    <t>Dixie</t>
  </si>
  <si>
    <t>L 542/1</t>
  </si>
  <si>
    <t>Doornboonpan</t>
  </si>
  <si>
    <t>L 542/Rem</t>
  </si>
  <si>
    <t xml:space="preserve"> </t>
  </si>
  <si>
    <t>San Remo</t>
  </si>
  <si>
    <t>L 543</t>
  </si>
  <si>
    <t>Tripoli</t>
  </si>
  <si>
    <t>L 546</t>
  </si>
  <si>
    <t>Rusplaas</t>
  </si>
  <si>
    <t>L 549/1</t>
  </si>
  <si>
    <t>Chamanoudan</t>
  </si>
  <si>
    <t>L 549/Rem</t>
  </si>
  <si>
    <t>Kquidie</t>
  </si>
  <si>
    <t>L 550/1</t>
  </si>
  <si>
    <t>Kquidi</t>
  </si>
  <si>
    <t>L 550/Rem</t>
  </si>
  <si>
    <t>550</t>
  </si>
  <si>
    <t>Boom plaas</t>
  </si>
  <si>
    <t>L 551</t>
  </si>
  <si>
    <t>Charlakoe</t>
  </si>
  <si>
    <t>L 552</t>
  </si>
  <si>
    <t>Information obtained over the phone</t>
  </si>
  <si>
    <t>Virunga</t>
  </si>
  <si>
    <t>L 556</t>
  </si>
  <si>
    <t>Sannieshof</t>
  </si>
  <si>
    <t>L 556 + L321/1</t>
  </si>
  <si>
    <t>Randwüste</t>
  </si>
  <si>
    <t>L 557/1</t>
  </si>
  <si>
    <t>L 557/Rem</t>
  </si>
  <si>
    <t>Edenville</t>
  </si>
  <si>
    <t>L 559/001</t>
  </si>
  <si>
    <t>L0559/001</t>
  </si>
  <si>
    <t>Vergenoeg</t>
  </si>
  <si>
    <t>L 559/Rem</t>
  </si>
  <si>
    <t>L0559/Rem</t>
  </si>
  <si>
    <t>L 560/1</t>
  </si>
  <si>
    <t>560/A</t>
  </si>
  <si>
    <t>L 560/Rem</t>
  </si>
  <si>
    <t>Rosenhof ( Glencoin)</t>
  </si>
  <si>
    <t>L 561/1 + Rem</t>
  </si>
  <si>
    <t>Terra Novva</t>
  </si>
  <si>
    <t>L 563 + L4/1</t>
  </si>
  <si>
    <t>Wahlenberg</t>
  </si>
  <si>
    <t>L 564</t>
  </si>
  <si>
    <t>Aspro</t>
  </si>
  <si>
    <t>L 567/1</t>
  </si>
  <si>
    <t>Vrede</t>
  </si>
  <si>
    <t>L 567/Rem</t>
  </si>
  <si>
    <t>Kongres</t>
  </si>
  <si>
    <t>L 568/1</t>
  </si>
  <si>
    <t>Nooitgedaght</t>
  </si>
  <si>
    <t>L 568/Rem</t>
  </si>
  <si>
    <t>Morewag</t>
  </si>
  <si>
    <t>L 569/001</t>
  </si>
  <si>
    <t>L0569/001</t>
  </si>
  <si>
    <t>Wegdraai</t>
  </si>
  <si>
    <t>L 569/002</t>
  </si>
  <si>
    <t>L0569/007</t>
  </si>
  <si>
    <t>L 569/Rem</t>
  </si>
  <si>
    <t>Witternau</t>
  </si>
  <si>
    <t>L 578</t>
  </si>
  <si>
    <t>Wiesepos + Boshoff</t>
  </si>
  <si>
    <t>L 579 + L  10</t>
  </si>
  <si>
    <t>579 + 10</t>
  </si>
  <si>
    <t>Helpmekaar(Zama)</t>
  </si>
  <si>
    <t>L 588</t>
  </si>
  <si>
    <t>542</t>
  </si>
  <si>
    <t>Apollo</t>
  </si>
  <si>
    <t>L 603/1</t>
  </si>
  <si>
    <t>Grensplaas</t>
  </si>
  <si>
    <t>L 603/Rem</t>
  </si>
  <si>
    <t>Droeplaas</t>
  </si>
  <si>
    <t>L 604</t>
  </si>
  <si>
    <t>Dennegeur</t>
  </si>
  <si>
    <t>L 605</t>
  </si>
  <si>
    <t>Aspatat</t>
  </si>
  <si>
    <t>L 606/3</t>
  </si>
  <si>
    <t>Sandvermaar</t>
  </si>
  <si>
    <t>L 606/Rem</t>
  </si>
  <si>
    <t>606</t>
  </si>
  <si>
    <t>Skuilhoek</t>
  </si>
  <si>
    <t>L 607/1</t>
  </si>
  <si>
    <t>607</t>
  </si>
  <si>
    <t>Uitschot</t>
  </si>
  <si>
    <t>L 607/Rem</t>
  </si>
  <si>
    <t>Gemsbok Pan</t>
  </si>
  <si>
    <t>L 608/Rem</t>
  </si>
  <si>
    <t>608</t>
  </si>
  <si>
    <t>Hoogwater</t>
  </si>
  <si>
    <t>L 609</t>
  </si>
  <si>
    <t>609</t>
  </si>
  <si>
    <t>16</t>
  </si>
  <si>
    <t>1106</t>
  </si>
  <si>
    <t>Brabant</t>
  </si>
  <si>
    <t>L 610/1</t>
  </si>
  <si>
    <t>Rusgevonde</t>
  </si>
  <si>
    <t>L 610/Rem</t>
  </si>
  <si>
    <t>610</t>
  </si>
  <si>
    <t>Uitkoms</t>
  </si>
  <si>
    <t>L 611</t>
  </si>
  <si>
    <t>Soetdoringpan</t>
  </si>
  <si>
    <t>L 612</t>
  </si>
  <si>
    <t>612</t>
  </si>
  <si>
    <t>Langerverwag</t>
  </si>
  <si>
    <t>L 613</t>
  </si>
  <si>
    <t>613</t>
  </si>
  <si>
    <t>Die End</t>
  </si>
  <si>
    <t>L 614/1</t>
  </si>
  <si>
    <t>Kirstenbosch</t>
  </si>
  <si>
    <t>L 614/Rem</t>
  </si>
  <si>
    <t>614</t>
  </si>
  <si>
    <t>Belofte</t>
  </si>
  <si>
    <t>L 615</t>
  </si>
  <si>
    <t>L 616</t>
  </si>
  <si>
    <t>616</t>
  </si>
  <si>
    <t>Maramba</t>
  </si>
  <si>
    <t>L 617</t>
  </si>
  <si>
    <t>Portion 1 of Maramba</t>
  </si>
  <si>
    <t>L 617/1</t>
  </si>
  <si>
    <t>Remona</t>
  </si>
  <si>
    <t>L 618</t>
  </si>
  <si>
    <t>Onreg</t>
  </si>
  <si>
    <t>L 619</t>
  </si>
  <si>
    <t>Wolwepan</t>
  </si>
  <si>
    <t>L 620</t>
  </si>
  <si>
    <t>Uitsig</t>
  </si>
  <si>
    <t>L 621</t>
  </si>
  <si>
    <t>Ined</t>
  </si>
  <si>
    <t>L 622</t>
  </si>
  <si>
    <t>622</t>
  </si>
  <si>
    <t>Monica + Naomi</t>
  </si>
  <si>
    <t>L 623/Rem + L 830</t>
  </si>
  <si>
    <t>Rus en Vrede</t>
  </si>
  <si>
    <t>L 624 + L623/1</t>
  </si>
  <si>
    <t>Omega</t>
  </si>
  <si>
    <t>L 625</t>
  </si>
  <si>
    <t>625</t>
  </si>
  <si>
    <t>Bethlehem</t>
  </si>
  <si>
    <t>L 626/1</t>
  </si>
  <si>
    <t>Nantes</t>
  </si>
  <si>
    <t>L 626/2</t>
  </si>
  <si>
    <t>626</t>
  </si>
  <si>
    <t>L 626/Rem</t>
  </si>
  <si>
    <t>Sonop</t>
  </si>
  <si>
    <t>L 627/1</t>
  </si>
  <si>
    <t>627</t>
  </si>
  <si>
    <t>Geluk</t>
  </si>
  <si>
    <t>L 627/Rem</t>
  </si>
  <si>
    <t>75</t>
  </si>
  <si>
    <t>600</t>
  </si>
  <si>
    <t>Alpha</t>
  </si>
  <si>
    <t>L 628</t>
  </si>
  <si>
    <t>137</t>
  </si>
  <si>
    <t>2000</t>
  </si>
  <si>
    <t>L 629</t>
  </si>
  <si>
    <t>629</t>
  </si>
  <si>
    <t>Valencia</t>
  </si>
  <si>
    <t>L 630</t>
  </si>
  <si>
    <t>630</t>
  </si>
  <si>
    <t>Emerentia</t>
  </si>
  <si>
    <t>L 631</t>
  </si>
  <si>
    <t>Amalia Wes</t>
  </si>
  <si>
    <t>L 632</t>
  </si>
  <si>
    <t>Eersbegin</t>
  </si>
  <si>
    <t>L 633</t>
  </si>
  <si>
    <t>Loshof</t>
  </si>
  <si>
    <t>L 634</t>
  </si>
  <si>
    <t>634</t>
  </si>
  <si>
    <t>Brikwa</t>
  </si>
  <si>
    <t>L 635/1</t>
  </si>
  <si>
    <t>Diepwater</t>
  </si>
  <si>
    <t>L 635/Rem</t>
  </si>
  <si>
    <t>Hugo Rus</t>
  </si>
  <si>
    <t>L 636/1 &amp; Rem</t>
  </si>
  <si>
    <t>636</t>
  </si>
  <si>
    <t>345</t>
  </si>
  <si>
    <t>455</t>
  </si>
  <si>
    <t>Morester</t>
  </si>
  <si>
    <t>L 638</t>
  </si>
  <si>
    <t>638</t>
  </si>
  <si>
    <t>Schneider Oos</t>
  </si>
  <si>
    <t>L 639</t>
  </si>
  <si>
    <t>Sipreshof</t>
  </si>
  <si>
    <t>L 641 + L 6/1</t>
  </si>
  <si>
    <t>Brakpan + Gemsbokpan</t>
  </si>
  <si>
    <t>L 642 + L608/1</t>
  </si>
  <si>
    <t>642+608</t>
  </si>
  <si>
    <t>Nuweplaas</t>
  </si>
  <si>
    <t>L 645</t>
  </si>
  <si>
    <t>Tu-Tabis Noord</t>
  </si>
  <si>
    <t>L 696</t>
  </si>
  <si>
    <t>Lihyda</t>
  </si>
  <si>
    <t>L 697</t>
  </si>
  <si>
    <t>Geduld</t>
  </si>
  <si>
    <t>L 698</t>
  </si>
  <si>
    <t>Trekpan</t>
  </si>
  <si>
    <t>L 699</t>
  </si>
  <si>
    <t>Ebeneiser</t>
  </si>
  <si>
    <t>L 701</t>
  </si>
  <si>
    <t>Bonivalle</t>
  </si>
  <si>
    <t>L 702</t>
  </si>
  <si>
    <t>Alabama</t>
  </si>
  <si>
    <t>L 704</t>
  </si>
  <si>
    <t>18.74395</t>
  </si>
  <si>
    <t>L 708/Rem</t>
  </si>
  <si>
    <t>Merwede</t>
  </si>
  <si>
    <t>L 715</t>
  </si>
  <si>
    <t>Adrens</t>
  </si>
  <si>
    <t>L 716</t>
  </si>
  <si>
    <t>Houmoed</t>
  </si>
  <si>
    <t>L 717</t>
  </si>
  <si>
    <t>Net Tevrede</t>
  </si>
  <si>
    <t>L 720</t>
  </si>
  <si>
    <t>Christiana</t>
  </si>
  <si>
    <t>L 727</t>
  </si>
  <si>
    <t>Sorondo</t>
  </si>
  <si>
    <t>L 734</t>
  </si>
  <si>
    <t>Patrysfontein</t>
  </si>
  <si>
    <t>L 736</t>
  </si>
  <si>
    <t>736</t>
  </si>
  <si>
    <t>Irene</t>
  </si>
  <si>
    <t>L 744</t>
  </si>
  <si>
    <t>Saffier</t>
  </si>
  <si>
    <t>L 746</t>
  </si>
  <si>
    <t>746</t>
  </si>
  <si>
    <t>Biesipan</t>
  </si>
  <si>
    <t>L 748</t>
  </si>
  <si>
    <t>Eindelik</t>
  </si>
  <si>
    <t>L 750</t>
  </si>
  <si>
    <t>Loshof Noord</t>
  </si>
  <si>
    <t>L 756</t>
  </si>
  <si>
    <t>756</t>
  </si>
  <si>
    <t>Lusa</t>
  </si>
  <si>
    <t>L 788</t>
  </si>
  <si>
    <t>Seringboom</t>
  </si>
  <si>
    <t>L 822</t>
  </si>
  <si>
    <t>822</t>
  </si>
  <si>
    <t>Gelofte</t>
  </si>
  <si>
    <t>L 830/Rem</t>
  </si>
  <si>
    <t>L830</t>
  </si>
  <si>
    <t>80</t>
  </si>
  <si>
    <t>Amalia Oos</t>
  </si>
  <si>
    <t>L 831</t>
  </si>
  <si>
    <t xml:space="preserve">Jakkalswater  </t>
  </si>
  <si>
    <t>L 91/Rem</t>
  </si>
  <si>
    <t>Ester</t>
  </si>
  <si>
    <t>L 980</t>
  </si>
  <si>
    <t>Soete Inval</t>
  </si>
  <si>
    <t>L 980/1</t>
  </si>
  <si>
    <t>980</t>
  </si>
  <si>
    <t>Groot Ester</t>
  </si>
  <si>
    <t>L 980/Rem</t>
  </si>
  <si>
    <t>Marella</t>
  </si>
  <si>
    <t>L 981</t>
  </si>
  <si>
    <t>Goedgedacht</t>
  </si>
  <si>
    <t>L 985</t>
  </si>
  <si>
    <t>985</t>
  </si>
  <si>
    <t>Seruka</t>
  </si>
  <si>
    <t>L 988</t>
  </si>
  <si>
    <t>988</t>
  </si>
  <si>
    <t>Komana</t>
  </si>
  <si>
    <t>L 991</t>
  </si>
  <si>
    <t>544</t>
  </si>
  <si>
    <t>Wachus</t>
  </si>
  <si>
    <t>L 993</t>
  </si>
  <si>
    <t>Coenbrits + Wahlenberg</t>
  </si>
  <si>
    <t>L 994</t>
  </si>
  <si>
    <t>Manie</t>
  </si>
  <si>
    <t>L 995</t>
  </si>
  <si>
    <t>Elmot</t>
  </si>
  <si>
    <t>L 996</t>
  </si>
  <si>
    <t>Ginnergraap</t>
  </si>
  <si>
    <t>L 997</t>
  </si>
  <si>
    <t>Rembrandt</t>
  </si>
  <si>
    <t>L 998</t>
  </si>
  <si>
    <t>Vlakwater</t>
  </si>
  <si>
    <t>L 999</t>
  </si>
  <si>
    <t>Marmarika</t>
  </si>
  <si>
    <t>L1000</t>
  </si>
  <si>
    <t>Askole</t>
  </si>
  <si>
    <t>L1004</t>
  </si>
  <si>
    <t>Badenborst</t>
  </si>
  <si>
    <t>L1024</t>
  </si>
  <si>
    <t>Gemors</t>
  </si>
  <si>
    <t>L1029</t>
  </si>
  <si>
    <t>530</t>
  </si>
  <si>
    <t>Soetwater</t>
  </si>
  <si>
    <t>L1050/1</t>
  </si>
  <si>
    <t>785</t>
  </si>
  <si>
    <t>Marico</t>
  </si>
  <si>
    <t>L1050/Rem</t>
  </si>
  <si>
    <t>Kuzikus</t>
  </si>
  <si>
    <t>L1054</t>
  </si>
  <si>
    <t>Groot geluk</t>
  </si>
  <si>
    <t>L1059</t>
  </si>
  <si>
    <t>Springbok pan</t>
  </si>
  <si>
    <t>L1066</t>
  </si>
  <si>
    <t>Schneider</t>
  </si>
  <si>
    <t>L1072</t>
  </si>
  <si>
    <t>Den Haag</t>
  </si>
  <si>
    <t>M  68</t>
  </si>
  <si>
    <t>M 068</t>
  </si>
  <si>
    <t>Rusticana + Vrede</t>
  </si>
  <si>
    <t>M  7/Rem + M 195/001</t>
  </si>
  <si>
    <t>M 077 + M 195</t>
  </si>
  <si>
    <t>Hekuna</t>
  </si>
  <si>
    <t>M  75/001</t>
  </si>
  <si>
    <t>M 075</t>
  </si>
  <si>
    <t>Rusticana Vrede</t>
  </si>
  <si>
    <t>M  77/001</t>
  </si>
  <si>
    <t>M 077/001</t>
  </si>
  <si>
    <t>No Homestead</t>
  </si>
  <si>
    <t>Newlands</t>
  </si>
  <si>
    <t>M  78</t>
  </si>
  <si>
    <t>M 078</t>
  </si>
  <si>
    <t>Limerick+Driehoek</t>
  </si>
  <si>
    <t>M  80/001</t>
  </si>
  <si>
    <t>M 0790+M 080</t>
  </si>
  <si>
    <t>Limerick</t>
  </si>
  <si>
    <t>M  80/Rem</t>
  </si>
  <si>
    <t>M 080/Rem</t>
  </si>
  <si>
    <t>Manhattan</t>
  </si>
  <si>
    <t>M  81/001</t>
  </si>
  <si>
    <t>M 081/001</t>
  </si>
  <si>
    <t>M  81/Res</t>
  </si>
  <si>
    <t>M 0811/Res</t>
  </si>
  <si>
    <t>Rheinpfalz</t>
  </si>
  <si>
    <t>M  82</t>
  </si>
  <si>
    <t>M 084</t>
  </si>
  <si>
    <t>Anias Süd</t>
  </si>
  <si>
    <t>M  85</t>
  </si>
  <si>
    <t>M 085</t>
  </si>
  <si>
    <t>DermWes,Karlsruhe</t>
  </si>
  <si>
    <t>M  86,M 109/001+Rem</t>
  </si>
  <si>
    <t>M 109/1+Rem,M 086</t>
  </si>
  <si>
    <t>Gumuchab Wes</t>
  </si>
  <si>
    <t>M  87/Rem</t>
  </si>
  <si>
    <t>M 087/Rem</t>
  </si>
  <si>
    <t>Eem</t>
  </si>
  <si>
    <t>M  88</t>
  </si>
  <si>
    <t>M 088</t>
  </si>
  <si>
    <t>Corsica</t>
  </si>
  <si>
    <t>M  89</t>
  </si>
  <si>
    <t>M89</t>
  </si>
  <si>
    <t>M  90</t>
  </si>
  <si>
    <t>M  90/Rem</t>
  </si>
  <si>
    <t>M 090</t>
  </si>
  <si>
    <t>Jakkalswater Suid</t>
  </si>
  <si>
    <t>M  91/1</t>
  </si>
  <si>
    <t>Springbokvley</t>
  </si>
  <si>
    <t>M  92</t>
  </si>
  <si>
    <t>M  93/1</t>
  </si>
  <si>
    <t>Achab</t>
  </si>
  <si>
    <t>M  93/Rem</t>
  </si>
  <si>
    <t>Gumuchab Ost</t>
  </si>
  <si>
    <t>M  94/Rem</t>
  </si>
  <si>
    <t>M94</t>
  </si>
  <si>
    <t>Blumfelde</t>
  </si>
  <si>
    <t>M  95/002</t>
  </si>
  <si>
    <t>M 095/002</t>
  </si>
  <si>
    <t>M  95/Rem</t>
  </si>
  <si>
    <t>M 095/Rem</t>
  </si>
  <si>
    <t>M  95+94+87/A/1/A</t>
  </si>
  <si>
    <t>M 087</t>
  </si>
  <si>
    <t>Nev Simmern</t>
  </si>
  <si>
    <t>M  96/001+Rem</t>
  </si>
  <si>
    <t>M 096/001+Rem</t>
  </si>
  <si>
    <t>M  96/002</t>
  </si>
  <si>
    <t>M 096/002</t>
  </si>
  <si>
    <t>Neu Loore</t>
  </si>
  <si>
    <t>M  97</t>
  </si>
  <si>
    <t>M 097</t>
  </si>
  <si>
    <t>Suncairn</t>
  </si>
  <si>
    <t>M  98</t>
  </si>
  <si>
    <t>M 098</t>
  </si>
  <si>
    <t>Wimpfen</t>
  </si>
  <si>
    <t>M 100/001</t>
  </si>
  <si>
    <t>Gurus</t>
  </si>
  <si>
    <t>M 100/Rem</t>
  </si>
  <si>
    <t>Ellingerode Nord</t>
  </si>
  <si>
    <t>M 101</t>
  </si>
  <si>
    <t>Olifantswater West</t>
  </si>
  <si>
    <t>M 102</t>
  </si>
  <si>
    <t>Neumark</t>
  </si>
  <si>
    <t>M 103/003</t>
  </si>
  <si>
    <t>M 103/A</t>
  </si>
  <si>
    <t>M 103/Rem</t>
  </si>
  <si>
    <t>M 104</t>
  </si>
  <si>
    <t>Basaroot</t>
  </si>
  <si>
    <t>M 105/001</t>
  </si>
  <si>
    <t>Tsaurob Ost</t>
  </si>
  <si>
    <t>M 105/Rem</t>
  </si>
  <si>
    <t>Tsaurob</t>
  </si>
  <si>
    <t>M 106</t>
  </si>
  <si>
    <t>Derm Police Station</t>
  </si>
  <si>
    <t>M 107/001</t>
  </si>
  <si>
    <t>Derm Ost</t>
  </si>
  <si>
    <t>M 107/Rem</t>
  </si>
  <si>
    <t>Kildare</t>
  </si>
  <si>
    <t>M 108</t>
  </si>
  <si>
    <t>J.A. Dennoch</t>
  </si>
  <si>
    <t>M 110</t>
  </si>
  <si>
    <t>Lünerburg(+Karo)</t>
  </si>
  <si>
    <t>M 112+M  81/002</t>
  </si>
  <si>
    <t>M 122+M 081/002</t>
  </si>
  <si>
    <t>Uhlenhorst</t>
  </si>
  <si>
    <t>M 114/00A</t>
  </si>
  <si>
    <t>M 114/Rem</t>
  </si>
  <si>
    <t>Cumberland</t>
  </si>
  <si>
    <t>M 115/003</t>
  </si>
  <si>
    <t>M 115/004</t>
  </si>
  <si>
    <t>M 115/Rem</t>
  </si>
  <si>
    <t>Bitterwasser</t>
  </si>
  <si>
    <t>M 116</t>
  </si>
  <si>
    <t>Judäa</t>
  </si>
  <si>
    <t>M 117</t>
  </si>
  <si>
    <t>Judäd Ost</t>
  </si>
  <si>
    <t>M 118</t>
  </si>
  <si>
    <t>M 188</t>
  </si>
  <si>
    <t>Gemini</t>
  </si>
  <si>
    <t>M 119</t>
  </si>
  <si>
    <t>Hoachanas</t>
  </si>
  <si>
    <t>M 120</t>
  </si>
  <si>
    <t>Highlands</t>
  </si>
  <si>
    <t>M 122/001</t>
  </si>
  <si>
    <t>Toekoms</t>
  </si>
  <si>
    <t>M 122/002</t>
  </si>
  <si>
    <t>Dabib</t>
  </si>
  <si>
    <t>M 122/11/10</t>
  </si>
  <si>
    <t>R0112/11/10</t>
  </si>
  <si>
    <t>Gomchanai</t>
  </si>
  <si>
    <t>M 122/Rem</t>
  </si>
  <si>
    <t>Paddington</t>
  </si>
  <si>
    <t>M 123/001</t>
  </si>
  <si>
    <t>Hebron</t>
  </si>
  <si>
    <t>M 123/002</t>
  </si>
  <si>
    <t>M 123/Rem</t>
  </si>
  <si>
    <t>M 124/001</t>
  </si>
  <si>
    <t>Sonnelus</t>
  </si>
  <si>
    <t>M 124/Rem</t>
  </si>
  <si>
    <t>Steinhof</t>
  </si>
  <si>
    <t>M 125/001</t>
  </si>
  <si>
    <t>Gomchanos Ost</t>
  </si>
  <si>
    <t>M 125/Rem</t>
  </si>
  <si>
    <t>R0125/Rem</t>
  </si>
  <si>
    <t>Ellingerode</t>
  </si>
  <si>
    <t>M 129</t>
  </si>
  <si>
    <t>Gutzel</t>
  </si>
  <si>
    <t>M 130/001</t>
  </si>
  <si>
    <t>M 130/Rem</t>
  </si>
  <si>
    <t>Strate</t>
  </si>
  <si>
    <t>M 132</t>
  </si>
  <si>
    <t>Uitkyk</t>
  </si>
  <si>
    <t>M 133</t>
  </si>
  <si>
    <t>Victory</t>
  </si>
  <si>
    <t>M 134/001</t>
  </si>
  <si>
    <t>Rustig</t>
  </si>
  <si>
    <t>M 134/002</t>
  </si>
  <si>
    <t>R0134/002</t>
  </si>
  <si>
    <t>Vrede Lus</t>
  </si>
  <si>
    <t>M 134/Rem</t>
  </si>
  <si>
    <t>R0134/Rem</t>
  </si>
  <si>
    <t>Wohlzufreden</t>
  </si>
  <si>
    <t>M 138/Rem</t>
  </si>
  <si>
    <t>Goamaub Süd</t>
  </si>
  <si>
    <t>M 139</t>
  </si>
  <si>
    <t>Misgund</t>
  </si>
  <si>
    <t>M 140/001</t>
  </si>
  <si>
    <t>Blankanese</t>
  </si>
  <si>
    <t>M 140/Rem</t>
  </si>
  <si>
    <t>Kaurerus</t>
  </si>
  <si>
    <t>M 141</t>
  </si>
  <si>
    <t>Selderus</t>
  </si>
  <si>
    <t>M 145/003</t>
  </si>
  <si>
    <t>Duinekamp</t>
  </si>
  <si>
    <t>M 145/Rem</t>
  </si>
  <si>
    <t>Ponjola</t>
  </si>
  <si>
    <t>M 181/002+M 152+M 199/002</t>
  </si>
  <si>
    <t>M 152</t>
  </si>
  <si>
    <t>Kentani</t>
  </si>
  <si>
    <t>M 181/A</t>
  </si>
  <si>
    <t>M 182</t>
  </si>
  <si>
    <t>M 186</t>
  </si>
  <si>
    <t>M 183/001</t>
  </si>
  <si>
    <t>M 183/Rem</t>
  </si>
  <si>
    <t>Wemmers Hoek</t>
  </si>
  <si>
    <t>M 184/001</t>
  </si>
  <si>
    <t>M 184//001</t>
  </si>
  <si>
    <t>Harrisville</t>
  </si>
  <si>
    <t>M 184/002</t>
  </si>
  <si>
    <t>Croxley</t>
  </si>
  <si>
    <t>M 184/Rem</t>
  </si>
  <si>
    <t>M 84/Rem</t>
  </si>
  <si>
    <t>Runners Rest</t>
  </si>
  <si>
    <t>M 185</t>
  </si>
  <si>
    <t>Holzer</t>
  </si>
  <si>
    <t>M 190/001</t>
  </si>
  <si>
    <t>M190/001</t>
  </si>
  <si>
    <t>Arbeidsgenot</t>
  </si>
  <si>
    <t>M 190/3,M 188/1,M 188/2,R  39/5/4,R  39/6/2</t>
  </si>
  <si>
    <t>Meerkat+Modderskoen</t>
  </si>
  <si>
    <t>M 190/Rem, M 190/4/1</t>
  </si>
  <si>
    <t>M 190</t>
  </si>
  <si>
    <t>Sekretarispan</t>
  </si>
  <si>
    <t>M 191/001</t>
  </si>
  <si>
    <t>M 191/Rem</t>
  </si>
  <si>
    <t>Intu Afrika</t>
  </si>
  <si>
    <t>M 192/001,M 113,R0298/B</t>
  </si>
  <si>
    <t>Onze Rust</t>
  </si>
  <si>
    <t>M 192/Rem</t>
  </si>
  <si>
    <t>Eatonville+Eloff</t>
  </si>
  <si>
    <t>M 194/001+2+4</t>
  </si>
  <si>
    <t>Avro</t>
  </si>
  <si>
    <t>M 194/003+5+Rem</t>
  </si>
  <si>
    <t>M 194+003+5+Rem</t>
  </si>
  <si>
    <t>Cowsdray</t>
  </si>
  <si>
    <t>M 195/Rem</t>
  </si>
  <si>
    <t>M 195</t>
  </si>
  <si>
    <t>M 196/001+M 144/005</t>
  </si>
  <si>
    <t>Munyu+Ptn Boplaas</t>
  </si>
  <si>
    <t>M 196/002+M 144/003</t>
  </si>
  <si>
    <t>M 196/002</t>
  </si>
  <si>
    <t>Sukses+Munyu</t>
  </si>
  <si>
    <t>M 196/Rem+M 144/004</t>
  </si>
  <si>
    <t>Pokweni</t>
  </si>
  <si>
    <t>M 197</t>
  </si>
  <si>
    <t>Itaga</t>
  </si>
  <si>
    <t>M 198/003</t>
  </si>
  <si>
    <t>M198/003</t>
  </si>
  <si>
    <t>Madube</t>
  </si>
  <si>
    <t>M 199/003+4+Rem</t>
  </si>
  <si>
    <t>M 199</t>
  </si>
  <si>
    <t>Paradise</t>
  </si>
  <si>
    <t>M 199/004</t>
  </si>
  <si>
    <t>R0199/004</t>
  </si>
  <si>
    <t>M'bela</t>
  </si>
  <si>
    <t>M 200</t>
  </si>
  <si>
    <t>Elim</t>
  </si>
  <si>
    <t>M 206</t>
  </si>
  <si>
    <t>Retama</t>
  </si>
  <si>
    <t>M 211</t>
  </si>
  <si>
    <t>M 221</t>
  </si>
  <si>
    <t>Goudsini</t>
  </si>
  <si>
    <t>M 390</t>
  </si>
  <si>
    <t>Willies Rest</t>
  </si>
  <si>
    <t>M 391</t>
  </si>
  <si>
    <t>Rietdam</t>
  </si>
  <si>
    <t>M 409</t>
  </si>
  <si>
    <t>Ella Wes</t>
  </si>
  <si>
    <t>M 427/001,M 430,M 429,M 650</t>
  </si>
  <si>
    <t>M 427/001</t>
  </si>
  <si>
    <t>Ella Noord</t>
  </si>
  <si>
    <t>M 427/002</t>
  </si>
  <si>
    <t>Ella Wes (Ptn Brakpan)</t>
  </si>
  <si>
    <t>M 427/Rem</t>
  </si>
  <si>
    <t>Ella Oos</t>
  </si>
  <si>
    <t>M 428</t>
  </si>
  <si>
    <t>Groenveld Oos</t>
  </si>
  <si>
    <t>M 429</t>
  </si>
  <si>
    <t>Groenveld Wes</t>
  </si>
  <si>
    <t>M 430</t>
  </si>
  <si>
    <t>Bossiekolk</t>
  </si>
  <si>
    <t>M 436</t>
  </si>
  <si>
    <t>Duineveld</t>
  </si>
  <si>
    <t>M 437/002+3+4</t>
  </si>
  <si>
    <t>M 437</t>
  </si>
  <si>
    <t>M 438</t>
  </si>
  <si>
    <t>Morea</t>
  </si>
  <si>
    <t>M 439/003</t>
  </si>
  <si>
    <t>Bos</t>
  </si>
  <si>
    <t>M 439/004</t>
  </si>
  <si>
    <t>M 439/006</t>
  </si>
  <si>
    <t>Miershoopvlakte</t>
  </si>
  <si>
    <t>M 440/Rem</t>
  </si>
  <si>
    <t>Swartwater</t>
  </si>
  <si>
    <t>M 441</t>
  </si>
  <si>
    <t>Denksrus</t>
  </si>
  <si>
    <t>M 444/001</t>
  </si>
  <si>
    <t>Fransenhof</t>
  </si>
  <si>
    <t>M 452</t>
  </si>
  <si>
    <t>Excelsior</t>
  </si>
  <si>
    <t>M 486</t>
  </si>
  <si>
    <t>Klein Begin</t>
  </si>
  <si>
    <t>M 535+M 114/3+4+M 115/Rem</t>
  </si>
  <si>
    <t>Tsumis Estate Farming</t>
  </si>
  <si>
    <t>M 538</t>
  </si>
  <si>
    <t>Woodlands</t>
  </si>
  <si>
    <t>M 550</t>
  </si>
  <si>
    <t>Reussenland</t>
  </si>
  <si>
    <t>M 561</t>
  </si>
  <si>
    <t>Kalahari Plaas</t>
  </si>
  <si>
    <t>M 600</t>
  </si>
  <si>
    <t>M 440</t>
  </si>
  <si>
    <t>Groenvlak</t>
  </si>
  <si>
    <t>M 650</t>
  </si>
  <si>
    <t>Kameeldoornmond</t>
  </si>
  <si>
    <t>M 704</t>
  </si>
  <si>
    <t>Tranedal</t>
  </si>
  <si>
    <t>M 721</t>
  </si>
  <si>
    <t>M 872= M 614+M 623</t>
  </si>
  <si>
    <t>Rice</t>
  </si>
  <si>
    <t>M 916</t>
  </si>
  <si>
    <t>Dabgros</t>
  </si>
  <si>
    <t>M 917</t>
  </si>
  <si>
    <t>Barrow</t>
  </si>
  <si>
    <t>M 918 (+M486+M916)</t>
  </si>
  <si>
    <t>Westfalen</t>
  </si>
  <si>
    <t>M 923/001</t>
  </si>
  <si>
    <t>M 113/Rem</t>
  </si>
  <si>
    <t>M 923/Rem</t>
  </si>
  <si>
    <t>Imperni Noord</t>
  </si>
  <si>
    <t>M 924</t>
  </si>
  <si>
    <t>M 925</t>
  </si>
  <si>
    <t>M 199+198</t>
  </si>
  <si>
    <t>Emu</t>
  </si>
  <si>
    <t>M 932</t>
  </si>
  <si>
    <t>Battle</t>
  </si>
  <si>
    <t>M 947</t>
  </si>
  <si>
    <t>M 146</t>
  </si>
  <si>
    <t>Brahman</t>
  </si>
  <si>
    <t>R  39/002</t>
  </si>
  <si>
    <t>R0039/001</t>
  </si>
  <si>
    <t>Argentine</t>
  </si>
  <si>
    <t>R  39/3 + 4</t>
  </si>
  <si>
    <t>R0039/003 +4</t>
  </si>
  <si>
    <t>R  39/Rem, R 298</t>
  </si>
  <si>
    <t>R0039/Rem</t>
  </si>
  <si>
    <t>Viperstorf</t>
  </si>
  <si>
    <t>R  63</t>
  </si>
  <si>
    <t>R0063</t>
  </si>
  <si>
    <t>Amalia</t>
  </si>
  <si>
    <t>R  64</t>
  </si>
  <si>
    <t>R0064</t>
  </si>
  <si>
    <t>Gaus Suid</t>
  </si>
  <si>
    <t>R  65/Rem/A</t>
  </si>
  <si>
    <t>R0065/Rem/A</t>
  </si>
  <si>
    <t>Gaus Nord</t>
  </si>
  <si>
    <t>R  66</t>
  </si>
  <si>
    <t>R0066</t>
  </si>
  <si>
    <t>Garichanab</t>
  </si>
  <si>
    <t>R  67/A</t>
  </si>
  <si>
    <t>R0067/A</t>
  </si>
  <si>
    <t>R  67/B</t>
  </si>
  <si>
    <t>R0067/B</t>
  </si>
  <si>
    <t>Goamus Ost</t>
  </si>
  <si>
    <t>R  69</t>
  </si>
  <si>
    <t>R0069</t>
  </si>
  <si>
    <t>Gemsbokvlei</t>
  </si>
  <si>
    <t>R  70/A</t>
  </si>
  <si>
    <t>R0070</t>
  </si>
  <si>
    <t>Goamus</t>
  </si>
  <si>
    <t>R  70/Rem</t>
  </si>
  <si>
    <t>Noronaub</t>
  </si>
  <si>
    <t>R  71</t>
  </si>
  <si>
    <t>R0071</t>
  </si>
  <si>
    <t>Kranzfontein</t>
  </si>
  <si>
    <t>R  71/001</t>
  </si>
  <si>
    <t>Korra Korrabes</t>
  </si>
  <si>
    <t>R  72</t>
  </si>
  <si>
    <t>R0072</t>
  </si>
  <si>
    <t>Springputs</t>
  </si>
  <si>
    <t>R  73/3/2</t>
  </si>
  <si>
    <t>R0073</t>
  </si>
  <si>
    <t>Kameelhaar</t>
  </si>
  <si>
    <t>R  73/Rem</t>
  </si>
  <si>
    <t>Kameelhaar Noord</t>
  </si>
  <si>
    <t>R  74</t>
  </si>
  <si>
    <t>R0074</t>
  </si>
  <si>
    <t>Glencoe</t>
  </si>
  <si>
    <t>R  78</t>
  </si>
  <si>
    <t>R0078</t>
  </si>
  <si>
    <t>Noib</t>
  </si>
  <si>
    <t>R  80/162</t>
  </si>
  <si>
    <t>R0080/162</t>
  </si>
  <si>
    <t>R  80/Rem</t>
  </si>
  <si>
    <t>R0080/Rem</t>
  </si>
  <si>
    <t>Hauensfein</t>
  </si>
  <si>
    <t>R  81/001</t>
  </si>
  <si>
    <t>R0081/001</t>
  </si>
  <si>
    <t>Lauenstein</t>
  </si>
  <si>
    <t>R  81/Rem</t>
  </si>
  <si>
    <t>R0081/Rem</t>
  </si>
  <si>
    <t>Geluksburg</t>
  </si>
  <si>
    <t>R  82/001</t>
  </si>
  <si>
    <t>R0082/001</t>
  </si>
  <si>
    <t>Schonwalde</t>
  </si>
  <si>
    <t>R  82/Rem</t>
  </si>
  <si>
    <t>R0082</t>
  </si>
  <si>
    <t>Brokenhill (Hillandale)</t>
  </si>
  <si>
    <t>R  83/001</t>
  </si>
  <si>
    <t>R0083/001</t>
  </si>
  <si>
    <t>Hullandale</t>
  </si>
  <si>
    <t>R  83/002</t>
  </si>
  <si>
    <t>R0083/002</t>
  </si>
  <si>
    <t>Hillandale</t>
  </si>
  <si>
    <t>R  83/Rem</t>
  </si>
  <si>
    <t>R083/Rem</t>
  </si>
  <si>
    <t>Barenklau</t>
  </si>
  <si>
    <t>R  84/001</t>
  </si>
  <si>
    <t>R0084/001</t>
  </si>
  <si>
    <t>Barenkla</t>
  </si>
  <si>
    <t>R  84/002</t>
  </si>
  <si>
    <t>R0084/002</t>
  </si>
  <si>
    <t>R  84/Rem</t>
  </si>
  <si>
    <t>R0084/Rem</t>
  </si>
  <si>
    <t>R  85/001</t>
  </si>
  <si>
    <t>R0085/001</t>
  </si>
  <si>
    <t>Avondster</t>
  </si>
  <si>
    <t>R  85/Rem</t>
  </si>
  <si>
    <t>R0085/Rem</t>
  </si>
  <si>
    <t>Pronto</t>
  </si>
  <si>
    <t>R  86/001</t>
  </si>
  <si>
    <t>R0086/001</t>
  </si>
  <si>
    <t>Kameldorn</t>
  </si>
  <si>
    <t>R  86/007</t>
  </si>
  <si>
    <t>Marienthal</t>
  </si>
  <si>
    <t>R  86/Rem</t>
  </si>
  <si>
    <t>R0086/Rem</t>
  </si>
  <si>
    <t>Kalkpan</t>
  </si>
  <si>
    <t>R  87</t>
  </si>
  <si>
    <t>R0087</t>
  </si>
  <si>
    <t>Lovedene</t>
  </si>
  <si>
    <t>R  87/001</t>
  </si>
  <si>
    <t>R0087/001</t>
  </si>
  <si>
    <t>Elgin</t>
  </si>
  <si>
    <t>R  87/002</t>
  </si>
  <si>
    <t>R0087/002</t>
  </si>
  <si>
    <t>Springbokvlei</t>
  </si>
  <si>
    <t>R  88/001</t>
  </si>
  <si>
    <t>R0088/001</t>
  </si>
  <si>
    <t>Ritten</t>
  </si>
  <si>
    <t>R  88/005</t>
  </si>
  <si>
    <t>R0088/005</t>
  </si>
  <si>
    <t>Verena</t>
  </si>
  <si>
    <t>R  88/006</t>
  </si>
  <si>
    <t>R0088</t>
  </si>
  <si>
    <t>Grenswater  ("Grenzwasser")</t>
  </si>
  <si>
    <t>R  88/2</t>
  </si>
  <si>
    <t>R  88/4/2</t>
  </si>
  <si>
    <t>Orab (Noord)</t>
  </si>
  <si>
    <t>R  88/9</t>
  </si>
  <si>
    <t>Orab ("Alt Orab")</t>
  </si>
  <si>
    <t>R  88/Rem</t>
  </si>
  <si>
    <t>R  89/004</t>
  </si>
  <si>
    <t>Koichas</t>
  </si>
  <si>
    <t>R  89/Rem</t>
  </si>
  <si>
    <t>R0089/Rem</t>
  </si>
  <si>
    <t>Narris</t>
  </si>
  <si>
    <t>R 111/003</t>
  </si>
  <si>
    <t>R0111/003</t>
  </si>
  <si>
    <t>Driehoek</t>
  </si>
  <si>
    <t>R 112/002</t>
  </si>
  <si>
    <t>R0112/002</t>
  </si>
  <si>
    <t>Helgersig</t>
  </si>
  <si>
    <t>R 112/003</t>
  </si>
  <si>
    <t>R0112/003</t>
  </si>
  <si>
    <t>Driedoring</t>
  </si>
  <si>
    <t>R 112/004</t>
  </si>
  <si>
    <t>R 112/005</t>
  </si>
  <si>
    <t>R 112/008</t>
  </si>
  <si>
    <t>R 112/009</t>
  </si>
  <si>
    <t>R0112/009</t>
  </si>
  <si>
    <t>R 112/12</t>
  </si>
  <si>
    <t>R0112/012</t>
  </si>
  <si>
    <t>R 112/Rem</t>
  </si>
  <si>
    <t>R0122/Rem</t>
  </si>
  <si>
    <t>Swartmodder</t>
  </si>
  <si>
    <t>R 114/006</t>
  </si>
  <si>
    <t>R0114/006</t>
  </si>
  <si>
    <t>Soverby</t>
  </si>
  <si>
    <t>R 114/A</t>
  </si>
  <si>
    <t>R0114/A</t>
  </si>
  <si>
    <t>R 114/C</t>
  </si>
  <si>
    <t>R0114/C</t>
  </si>
  <si>
    <t>Avros</t>
  </si>
  <si>
    <t>R 114/D</t>
  </si>
  <si>
    <t>Daglig</t>
  </si>
  <si>
    <t>R 114/Rem</t>
  </si>
  <si>
    <t>R0114/Rem</t>
  </si>
  <si>
    <t>Danielsdam</t>
  </si>
  <si>
    <t>R 115/001</t>
  </si>
  <si>
    <t>R0115/001</t>
  </si>
  <si>
    <t>Witvlei</t>
  </si>
  <si>
    <t>R 115/Rem</t>
  </si>
  <si>
    <t>Rietmond</t>
  </si>
  <si>
    <t>R 116/001</t>
  </si>
  <si>
    <t>R0116/001</t>
  </si>
  <si>
    <t>R 116/Rem</t>
  </si>
  <si>
    <t>R0116/Rem</t>
  </si>
  <si>
    <t>Jessica (Helgoland)</t>
  </si>
  <si>
    <t>R 117/001</t>
  </si>
  <si>
    <t>R0117/001</t>
  </si>
  <si>
    <t>Helgoland</t>
  </si>
  <si>
    <t>R 117/Rem</t>
  </si>
  <si>
    <t>R0117/Rem</t>
  </si>
  <si>
    <t>R 118/001</t>
  </si>
  <si>
    <t>R0118/001</t>
  </si>
  <si>
    <t>R 118/Rem</t>
  </si>
  <si>
    <t>R0118/Rem</t>
  </si>
  <si>
    <t>Edelweiss</t>
  </si>
  <si>
    <t>R 119/001</t>
  </si>
  <si>
    <t>R0119/001</t>
  </si>
  <si>
    <t>Radyn</t>
  </si>
  <si>
    <t>R 119/Rem</t>
  </si>
  <si>
    <t>R0119/Rem</t>
  </si>
  <si>
    <t>Dimpel</t>
  </si>
  <si>
    <t>R 120/001</t>
  </si>
  <si>
    <t>R0120/001</t>
  </si>
  <si>
    <t>Schurfpenz</t>
  </si>
  <si>
    <t>R 120/Rem</t>
  </si>
  <si>
    <t>R0120/Rem</t>
  </si>
  <si>
    <t>R 121/001</t>
  </si>
  <si>
    <t>R0121/001</t>
  </si>
  <si>
    <t>R 121/Rem</t>
  </si>
  <si>
    <t>R0121/Rem</t>
  </si>
  <si>
    <t>Oliva</t>
  </si>
  <si>
    <t>R 122</t>
  </si>
  <si>
    <t>R0122</t>
  </si>
  <si>
    <t>Müritz</t>
  </si>
  <si>
    <t>R 123</t>
  </si>
  <si>
    <t>R0123</t>
  </si>
  <si>
    <t>Prestin</t>
  </si>
  <si>
    <t>R 124/001</t>
  </si>
  <si>
    <t>R0124/001</t>
  </si>
  <si>
    <t>Oamseb</t>
  </si>
  <si>
    <t>R 124/Rem</t>
  </si>
  <si>
    <t>R0124/Rem</t>
  </si>
  <si>
    <t>Martin</t>
  </si>
  <si>
    <t>R 125/001</t>
  </si>
  <si>
    <t>R0125/001</t>
  </si>
  <si>
    <t>R 125/Rem</t>
  </si>
  <si>
    <t>Onverwag</t>
  </si>
  <si>
    <t>R 126/001</t>
  </si>
  <si>
    <t>R 126/002</t>
  </si>
  <si>
    <t>R0126/002</t>
  </si>
  <si>
    <t>R 126/Rem</t>
  </si>
  <si>
    <t>R0126/Rem</t>
  </si>
  <si>
    <t>R 127/001</t>
  </si>
  <si>
    <t>R0127/001</t>
  </si>
  <si>
    <t>R 127/Rem</t>
  </si>
  <si>
    <t>R0127/Rem</t>
  </si>
  <si>
    <t>Rohrbeck</t>
  </si>
  <si>
    <t>R 128</t>
  </si>
  <si>
    <t>R0128</t>
  </si>
  <si>
    <t>Koms</t>
  </si>
  <si>
    <t>R 129</t>
  </si>
  <si>
    <t>R0129</t>
  </si>
  <si>
    <t>R 130</t>
  </si>
  <si>
    <t>R0130</t>
  </si>
  <si>
    <t>Henellen</t>
  </si>
  <si>
    <t>R 131/001</t>
  </si>
  <si>
    <t>R0131/001</t>
  </si>
  <si>
    <t>Pubbin</t>
  </si>
  <si>
    <t>R 131/Rem</t>
  </si>
  <si>
    <t>R0131/Rem</t>
  </si>
  <si>
    <t>Maritzville</t>
  </si>
  <si>
    <t>R 132</t>
  </si>
  <si>
    <t>Onverwags</t>
  </si>
  <si>
    <t>R 132/1/E</t>
  </si>
  <si>
    <t>R0132</t>
  </si>
  <si>
    <t>R 132/A</t>
  </si>
  <si>
    <t>R0132/A</t>
  </si>
  <si>
    <t>R 132/B</t>
  </si>
  <si>
    <t>Spes Bona</t>
  </si>
  <si>
    <t>R 132/E</t>
  </si>
  <si>
    <t>R0132/E</t>
  </si>
  <si>
    <t>Oosterode Suid</t>
  </si>
  <si>
    <t>R 133</t>
  </si>
  <si>
    <t>R0133</t>
  </si>
  <si>
    <t>Witkranz</t>
  </si>
  <si>
    <t>R 134</t>
  </si>
  <si>
    <t>R0134</t>
  </si>
  <si>
    <t>Grunewald</t>
  </si>
  <si>
    <t>R 135</t>
  </si>
  <si>
    <t>R0135</t>
  </si>
  <si>
    <t>Kleinswartmodder</t>
  </si>
  <si>
    <t>M0135</t>
  </si>
  <si>
    <t>Gross Nabas</t>
  </si>
  <si>
    <t>R 136</t>
  </si>
  <si>
    <t>R0136</t>
  </si>
  <si>
    <t>Fountains</t>
  </si>
  <si>
    <t>R 136/004</t>
  </si>
  <si>
    <t>M0136/004</t>
  </si>
  <si>
    <t>Lidfontein</t>
  </si>
  <si>
    <t>R 136/B</t>
  </si>
  <si>
    <t>M0136/003</t>
  </si>
  <si>
    <t>R 136/C</t>
  </si>
  <si>
    <t>M0136/C</t>
  </si>
  <si>
    <t>Lidfontein East</t>
  </si>
  <si>
    <t>R 136/Rem</t>
  </si>
  <si>
    <t>M0136/Rem</t>
  </si>
  <si>
    <t>Nabos Ost</t>
  </si>
  <si>
    <t>R 137</t>
  </si>
  <si>
    <t>R0137</t>
  </si>
  <si>
    <t>Klein Nabas Wes</t>
  </si>
  <si>
    <t>R 138</t>
  </si>
  <si>
    <t>R0138</t>
  </si>
  <si>
    <t>Weltevreden</t>
  </si>
  <si>
    <t>R 138/A</t>
  </si>
  <si>
    <t>M0138/A</t>
  </si>
  <si>
    <t>Majuba</t>
  </si>
  <si>
    <t>R 139</t>
  </si>
  <si>
    <t>R0139</t>
  </si>
  <si>
    <t>Pietersville</t>
  </si>
  <si>
    <t>R 140/001</t>
  </si>
  <si>
    <t>R0140/001</t>
  </si>
  <si>
    <t>Spanholz</t>
  </si>
  <si>
    <t>R 140/Rem</t>
  </si>
  <si>
    <t>R0140/Rem</t>
  </si>
  <si>
    <t>Kleinhütte</t>
  </si>
  <si>
    <t>R 141/1</t>
  </si>
  <si>
    <t>R0141</t>
  </si>
  <si>
    <t>No homestead</t>
  </si>
  <si>
    <t>R 141/Rem</t>
  </si>
  <si>
    <t>Overschot</t>
  </si>
  <si>
    <t>R 142</t>
  </si>
  <si>
    <t>R0142</t>
  </si>
  <si>
    <t>Uitvlug</t>
  </si>
  <si>
    <t>R 143/001</t>
  </si>
  <si>
    <t>R0143/001</t>
  </si>
  <si>
    <t>Schiflage</t>
  </si>
  <si>
    <t>R 143/Rem</t>
  </si>
  <si>
    <t>R0143/Rem</t>
  </si>
  <si>
    <t>Nuaub</t>
  </si>
  <si>
    <t>R 144</t>
  </si>
  <si>
    <t>R0144</t>
  </si>
  <si>
    <t>Herbert</t>
  </si>
  <si>
    <t>R 146/001</t>
  </si>
  <si>
    <t>R0146/001</t>
  </si>
  <si>
    <t>Gartenlaube</t>
  </si>
  <si>
    <t>R 146/Rem</t>
  </si>
  <si>
    <t>R0146</t>
  </si>
  <si>
    <t>Wildmoor</t>
  </si>
  <si>
    <t>R 147</t>
  </si>
  <si>
    <t>R0147</t>
  </si>
  <si>
    <t>R 148</t>
  </si>
  <si>
    <t>R0148</t>
  </si>
  <si>
    <t>Urikuribis</t>
  </si>
  <si>
    <t>R 149</t>
  </si>
  <si>
    <t>R0149</t>
  </si>
  <si>
    <t>Katzensteg</t>
  </si>
  <si>
    <t>R 150/001</t>
  </si>
  <si>
    <t>R0150/001</t>
  </si>
  <si>
    <t>R 150/Rem</t>
  </si>
  <si>
    <t>R0150/Rem</t>
  </si>
  <si>
    <t>Gochas Townlands</t>
  </si>
  <si>
    <t>R 151</t>
  </si>
  <si>
    <t>R0151</t>
  </si>
  <si>
    <t>Karaam</t>
  </si>
  <si>
    <t>R 152/1/A</t>
  </si>
  <si>
    <t>R0152</t>
  </si>
  <si>
    <t>(Karaam) "Vaalpan"</t>
  </si>
  <si>
    <t>R 152/3/A</t>
  </si>
  <si>
    <t>R 152/A</t>
  </si>
  <si>
    <t>Lettiesdraai</t>
  </si>
  <si>
    <t>R 153/002</t>
  </si>
  <si>
    <t>R0153/002</t>
  </si>
  <si>
    <t>Witbooisvlei</t>
  </si>
  <si>
    <t>R 153/004</t>
  </si>
  <si>
    <t>R0153</t>
  </si>
  <si>
    <t>R 153/1 + Rem</t>
  </si>
  <si>
    <t>Aukam</t>
  </si>
  <si>
    <t>R 154</t>
  </si>
  <si>
    <t>R0154</t>
  </si>
  <si>
    <t>Kubus</t>
  </si>
  <si>
    <t>R 155/1</t>
  </si>
  <si>
    <t>R0155</t>
  </si>
  <si>
    <t>R 155/Rem</t>
  </si>
  <si>
    <t>Haruchas</t>
  </si>
  <si>
    <t>R 156/001</t>
  </si>
  <si>
    <t>R0156/001</t>
  </si>
  <si>
    <t>Harluchas</t>
  </si>
  <si>
    <t>R 156/002</t>
  </si>
  <si>
    <t>R0156/002</t>
  </si>
  <si>
    <t>R 156/Rem</t>
  </si>
  <si>
    <t>R0156/Rem</t>
  </si>
  <si>
    <t>Aubes</t>
  </si>
  <si>
    <t>R 157</t>
  </si>
  <si>
    <t>R0157</t>
  </si>
  <si>
    <t>Kowes</t>
  </si>
  <si>
    <t>R 158</t>
  </si>
  <si>
    <t>R0158</t>
  </si>
  <si>
    <t>Amadab</t>
  </si>
  <si>
    <t>R 159/Rem/2</t>
  </si>
  <si>
    <t>R0159</t>
  </si>
  <si>
    <t>(A'Hingas east) "Vaalmagsvlei"</t>
  </si>
  <si>
    <t>R 160/1</t>
  </si>
  <si>
    <t>R0160</t>
  </si>
  <si>
    <t>A'Hingas</t>
  </si>
  <si>
    <t>R 160/Rem</t>
  </si>
  <si>
    <t>Landgoed</t>
  </si>
  <si>
    <t>R 161</t>
  </si>
  <si>
    <t>R0161</t>
  </si>
  <si>
    <t>Persip</t>
  </si>
  <si>
    <t>R 161/3 &amp; 1</t>
  </si>
  <si>
    <t>R 161/5 &amp; 7</t>
  </si>
  <si>
    <t>R 161/Rem</t>
  </si>
  <si>
    <t>R0161/Rem</t>
  </si>
  <si>
    <t>Nabus</t>
  </si>
  <si>
    <t>R 163</t>
  </si>
  <si>
    <t>R0163</t>
  </si>
  <si>
    <t>Silvester</t>
  </si>
  <si>
    <t>R 164/001</t>
  </si>
  <si>
    <t>R0164</t>
  </si>
  <si>
    <t>Nooitgedacht</t>
  </si>
  <si>
    <t>R 164/2/1</t>
  </si>
  <si>
    <t>Ventershoop</t>
  </si>
  <si>
    <t>R 164/Rem</t>
  </si>
  <si>
    <t>Awadaob</t>
  </si>
  <si>
    <t>R 166</t>
  </si>
  <si>
    <t>Aranos Townlands</t>
  </si>
  <si>
    <t>R 167</t>
  </si>
  <si>
    <t>Oosterode Noord</t>
  </si>
  <si>
    <t>R 168</t>
  </si>
  <si>
    <t>R0168</t>
  </si>
  <si>
    <t>Verraad</t>
  </si>
  <si>
    <t>R 171/1</t>
  </si>
  <si>
    <t>R0171</t>
  </si>
  <si>
    <t>R 171/2</t>
  </si>
  <si>
    <t>Vaalpan</t>
  </si>
  <si>
    <t>R 171/3</t>
  </si>
  <si>
    <t>R 171/Rem</t>
  </si>
  <si>
    <t>Kalkheuwel</t>
  </si>
  <si>
    <t>R 173</t>
  </si>
  <si>
    <t>R0173</t>
  </si>
  <si>
    <t>Zonderput</t>
  </si>
  <si>
    <t>R 174</t>
  </si>
  <si>
    <t>R0174/001</t>
  </si>
  <si>
    <t>Mooilaagte</t>
  </si>
  <si>
    <t>R 175</t>
  </si>
  <si>
    <t>R0175</t>
  </si>
  <si>
    <t>Voordag</t>
  </si>
  <si>
    <t>R 176/001</t>
  </si>
  <si>
    <t>R0176/001</t>
  </si>
  <si>
    <t>R 176/003</t>
  </si>
  <si>
    <t>R0176/003</t>
  </si>
  <si>
    <t>Simon Koper</t>
  </si>
  <si>
    <t>R 176/Rem</t>
  </si>
  <si>
    <t>R0176/Rem</t>
  </si>
  <si>
    <t>Zendelings hoek</t>
  </si>
  <si>
    <t>R 177/001</t>
  </si>
  <si>
    <t>R0177/001</t>
  </si>
  <si>
    <t>R 177/Rem</t>
  </si>
  <si>
    <t>Barani</t>
  </si>
  <si>
    <t>R 178/001</t>
  </si>
  <si>
    <t>R0178/001</t>
  </si>
  <si>
    <t>R 178/Rem</t>
  </si>
  <si>
    <t>R0178/Rem</t>
  </si>
  <si>
    <t>Oude muragie</t>
  </si>
  <si>
    <t>R 179</t>
  </si>
  <si>
    <t>R0179</t>
  </si>
  <si>
    <t>Okampuma</t>
  </si>
  <si>
    <t>R 180/001</t>
  </si>
  <si>
    <t>R0180</t>
  </si>
  <si>
    <t>R 180/Rem</t>
  </si>
  <si>
    <t>R0180/Rem</t>
  </si>
  <si>
    <t>Okonjete</t>
  </si>
  <si>
    <t>R 181</t>
  </si>
  <si>
    <t>R0181</t>
  </si>
  <si>
    <t>Bremen</t>
  </si>
  <si>
    <t>R 182</t>
  </si>
  <si>
    <t>R0182</t>
  </si>
  <si>
    <t>Kameelrust</t>
  </si>
  <si>
    <t>R 183</t>
  </si>
  <si>
    <t>R0183</t>
  </si>
  <si>
    <t>R 184/002</t>
  </si>
  <si>
    <t>R0184/002</t>
  </si>
  <si>
    <t>R 184/Rem</t>
  </si>
  <si>
    <t>R0184/Rem</t>
  </si>
  <si>
    <t>Minneplaats</t>
  </si>
  <si>
    <t>R 185/001</t>
  </si>
  <si>
    <t>R0185/001</t>
  </si>
  <si>
    <t>R 185/Rem</t>
  </si>
  <si>
    <t>R 186/001,R 184/001</t>
  </si>
  <si>
    <t>R0184/001, R0185/001</t>
  </si>
  <si>
    <t>Graunwater</t>
  </si>
  <si>
    <t>R 186/Rem</t>
  </si>
  <si>
    <t>R0186/Rem</t>
  </si>
  <si>
    <t>Volmoed</t>
  </si>
  <si>
    <t>R 187/Rem</t>
  </si>
  <si>
    <t>R0187/Rem</t>
  </si>
  <si>
    <t>R 188</t>
  </si>
  <si>
    <t>R0188</t>
  </si>
  <si>
    <t>Steenbokvlei</t>
  </si>
  <si>
    <t>R 190/001</t>
  </si>
  <si>
    <t>R0190/001</t>
  </si>
  <si>
    <t>R 190/Rem</t>
  </si>
  <si>
    <t>R0190/Rem</t>
  </si>
  <si>
    <t>Boesmandrink</t>
  </si>
  <si>
    <t>R 191</t>
  </si>
  <si>
    <t>R0191</t>
  </si>
  <si>
    <t>Duikerloop</t>
  </si>
  <si>
    <t>R 192/001</t>
  </si>
  <si>
    <t>R0192/001</t>
  </si>
  <si>
    <t>Eindpaal</t>
  </si>
  <si>
    <t>R 195</t>
  </si>
  <si>
    <t>R0195</t>
  </si>
  <si>
    <t>R 195/Rem</t>
  </si>
  <si>
    <t>R 196/001</t>
  </si>
  <si>
    <t>R0196/001</t>
  </si>
  <si>
    <t>R 196/Rem</t>
  </si>
  <si>
    <t>R0196/Rem</t>
  </si>
  <si>
    <t>R 197/001</t>
  </si>
  <si>
    <t>R0197/001</t>
  </si>
  <si>
    <t>R 197/Rem</t>
  </si>
  <si>
    <t>R0197/Rem</t>
  </si>
  <si>
    <t>De Duinen</t>
  </si>
  <si>
    <t>R 198/A</t>
  </si>
  <si>
    <t>R0198/A</t>
  </si>
  <si>
    <t>Witpan</t>
  </si>
  <si>
    <t>R 198/B</t>
  </si>
  <si>
    <t>R0198/B</t>
  </si>
  <si>
    <t>R 199/001</t>
  </si>
  <si>
    <t>R0199/001</t>
  </si>
  <si>
    <t>R 199/002</t>
  </si>
  <si>
    <t>R0199/002</t>
  </si>
  <si>
    <t>Groenfelde</t>
  </si>
  <si>
    <t>R 199/003+2</t>
  </si>
  <si>
    <t>R0199/3/2</t>
  </si>
  <si>
    <t>R 199/Rem</t>
  </si>
  <si>
    <t>R0199/Rem</t>
  </si>
  <si>
    <t>Middelplaats, Oerwoud</t>
  </si>
  <si>
    <t>R 200/001</t>
  </si>
  <si>
    <t>R0200</t>
  </si>
  <si>
    <t>Middelplaats</t>
  </si>
  <si>
    <t>R 200/002</t>
  </si>
  <si>
    <t>R 200/Rem</t>
  </si>
  <si>
    <t>R200/Rem</t>
  </si>
  <si>
    <t>R 201/001</t>
  </si>
  <si>
    <t>Hartebees loop</t>
  </si>
  <si>
    <t>R 202/Rem+1</t>
  </si>
  <si>
    <t>R202/Rem+1</t>
  </si>
  <si>
    <t>Okongona West</t>
  </si>
  <si>
    <t>R 203/001</t>
  </si>
  <si>
    <t>R0203/001</t>
  </si>
  <si>
    <t>Okongona</t>
  </si>
  <si>
    <t>R 203/Rem</t>
  </si>
  <si>
    <t>R0203/Rem</t>
  </si>
  <si>
    <t>Oserikare</t>
  </si>
  <si>
    <t>R 204/001</t>
  </si>
  <si>
    <t>R0204/001</t>
  </si>
  <si>
    <t>Breedestraat</t>
  </si>
  <si>
    <t>R 204/Rem</t>
  </si>
  <si>
    <t>R0204/Rem</t>
  </si>
  <si>
    <t>R 205</t>
  </si>
  <si>
    <t>R0205</t>
  </si>
  <si>
    <t>The dunes</t>
  </si>
  <si>
    <t>R 206/001</t>
  </si>
  <si>
    <t>R0206/001</t>
  </si>
  <si>
    <t>Brandwag</t>
  </si>
  <si>
    <t>R 206/Rem</t>
  </si>
  <si>
    <t>R0206/Rem</t>
  </si>
  <si>
    <t>Doorloop</t>
  </si>
  <si>
    <t>R 207/001</t>
  </si>
  <si>
    <t>R0207/001</t>
  </si>
  <si>
    <t>R 207/Rem</t>
  </si>
  <si>
    <t>R0207/Rem</t>
  </si>
  <si>
    <t>Bernafay</t>
  </si>
  <si>
    <t>R 208/001</t>
  </si>
  <si>
    <t>R0208/001</t>
  </si>
  <si>
    <t>R 208/002</t>
  </si>
  <si>
    <t>R0208/002</t>
  </si>
  <si>
    <t>Bernatay</t>
  </si>
  <si>
    <t>R 208/Rem</t>
  </si>
  <si>
    <t>R0208/Rem</t>
  </si>
  <si>
    <t>R 209/001</t>
  </si>
  <si>
    <t>R0209/001</t>
  </si>
  <si>
    <t>R 209/003</t>
  </si>
  <si>
    <t>R0209/003</t>
  </si>
  <si>
    <t>Kouwater</t>
  </si>
  <si>
    <t>R 209/Rem</t>
  </si>
  <si>
    <t>R0209/Rem</t>
  </si>
  <si>
    <t>Toeloop</t>
  </si>
  <si>
    <t>R 210/001</t>
  </si>
  <si>
    <t>Themaat</t>
  </si>
  <si>
    <t>R 210/002</t>
  </si>
  <si>
    <t>R0210/002</t>
  </si>
  <si>
    <t>R 210/Rem</t>
  </si>
  <si>
    <t>R0210/Rem</t>
  </si>
  <si>
    <t>R 211/001</t>
  </si>
  <si>
    <t>R0211/001</t>
  </si>
  <si>
    <t>Vogelstruispan</t>
  </si>
  <si>
    <t>R 211/Rem</t>
  </si>
  <si>
    <t>R0211/Rem</t>
  </si>
  <si>
    <t>Tugela</t>
  </si>
  <si>
    <t>R 212</t>
  </si>
  <si>
    <t>R0212</t>
  </si>
  <si>
    <t>Teaks Puts</t>
  </si>
  <si>
    <t>R 213/002</t>
  </si>
  <si>
    <t>R0213/002</t>
  </si>
  <si>
    <t>R 213/2&amp;3</t>
  </si>
  <si>
    <t>R0213/2&amp;3</t>
  </si>
  <si>
    <t>R 213/Rem</t>
  </si>
  <si>
    <t>R0213/Rem</t>
  </si>
  <si>
    <t>Welbedacht</t>
  </si>
  <si>
    <t>R 214</t>
  </si>
  <si>
    <t>R0214</t>
  </si>
  <si>
    <t>Nunniboom</t>
  </si>
  <si>
    <t>R 216</t>
  </si>
  <si>
    <t>R0216</t>
  </si>
  <si>
    <t>Panorama</t>
  </si>
  <si>
    <t>R 217/001</t>
  </si>
  <si>
    <t>R0217</t>
  </si>
  <si>
    <t>Uitzicht</t>
  </si>
  <si>
    <t>R 217/Rem</t>
  </si>
  <si>
    <t>Newcastle</t>
  </si>
  <si>
    <t>R 218/001 + 002 + A</t>
  </si>
  <si>
    <t>R0218</t>
  </si>
  <si>
    <t>R 218/Rem</t>
  </si>
  <si>
    <t>R 219/Rem + 001</t>
  </si>
  <si>
    <t>R0219</t>
  </si>
  <si>
    <t>Verloorveld</t>
  </si>
  <si>
    <t>R 220/Rem + 001</t>
  </si>
  <si>
    <t>R0220</t>
  </si>
  <si>
    <t>Adrini</t>
  </si>
  <si>
    <t>R 221/001</t>
  </si>
  <si>
    <t>R0221/001</t>
  </si>
  <si>
    <t>R 221/002</t>
  </si>
  <si>
    <t>Loussenhof</t>
  </si>
  <si>
    <t>R 221/Rem</t>
  </si>
  <si>
    <t>R0221/Rem</t>
  </si>
  <si>
    <t>Lantana</t>
  </si>
  <si>
    <t>R 222/1</t>
  </si>
  <si>
    <t>R0222/1</t>
  </si>
  <si>
    <t>Langverwacht</t>
  </si>
  <si>
    <t>R 222/Rem</t>
  </si>
  <si>
    <t>R0222</t>
  </si>
  <si>
    <t>Keerom (Erfurt)</t>
  </si>
  <si>
    <t>R 223/1</t>
  </si>
  <si>
    <t>R0223</t>
  </si>
  <si>
    <t>Kakebeen</t>
  </si>
  <si>
    <t>R 223/2</t>
  </si>
  <si>
    <t>Keerom</t>
  </si>
  <si>
    <t>R 223/Rem</t>
  </si>
  <si>
    <t>Zonderloop</t>
  </si>
  <si>
    <t>R 224/001</t>
  </si>
  <si>
    <t>R0224</t>
  </si>
  <si>
    <t>R 224/002</t>
  </si>
  <si>
    <t>R 224/003</t>
  </si>
  <si>
    <t>R 224/Rem</t>
  </si>
  <si>
    <t>Eenzaamheid</t>
  </si>
  <si>
    <t>R 225/Rem</t>
  </si>
  <si>
    <t>R0225</t>
  </si>
  <si>
    <t>Eensaamheid</t>
  </si>
  <si>
    <t>Waagkraal ("Reseda" ptn)</t>
  </si>
  <si>
    <t>R 226/1</t>
  </si>
  <si>
    <t>R0226</t>
  </si>
  <si>
    <t>Waagkraal</t>
  </si>
  <si>
    <t>R 226/Rem</t>
  </si>
  <si>
    <t>Welverdiend ("Querida")</t>
  </si>
  <si>
    <t>R 227/B</t>
  </si>
  <si>
    <t>R0227</t>
  </si>
  <si>
    <t>Welverdiend</t>
  </si>
  <si>
    <t>R 227/Rem &amp; R 227/1 ("Radyn")</t>
  </si>
  <si>
    <t>Jakkalsdraai</t>
  </si>
  <si>
    <t>R 228</t>
  </si>
  <si>
    <t>R0228</t>
  </si>
  <si>
    <t>R 228/001</t>
  </si>
  <si>
    <t>Bulwana ("Weltevrede")</t>
  </si>
  <si>
    <t>R 229/Rem</t>
  </si>
  <si>
    <t>R0229</t>
  </si>
  <si>
    <t>Bulwana</t>
  </si>
  <si>
    <t>Wolwekraal (east) "Florida"</t>
  </si>
  <si>
    <t>R 230/3</t>
  </si>
  <si>
    <t>R0230</t>
  </si>
  <si>
    <t>Wolwekraal</t>
  </si>
  <si>
    <t>R 230/Rem</t>
  </si>
  <si>
    <t>"Galloway" (Wolwekraal)</t>
  </si>
  <si>
    <t>R 231/1</t>
  </si>
  <si>
    <t>Inhoek</t>
  </si>
  <si>
    <t>R 231/Rem</t>
  </si>
  <si>
    <t>R0231</t>
  </si>
  <si>
    <t>R 231/Rem/portion</t>
  </si>
  <si>
    <t>R 232</t>
  </si>
  <si>
    <t>R0232</t>
  </si>
  <si>
    <t>Langueval</t>
  </si>
  <si>
    <t>R 232/Rem</t>
  </si>
  <si>
    <t>R0232/Rem</t>
  </si>
  <si>
    <t>Duncan (west) "Boesmansvlei"</t>
  </si>
  <si>
    <t>R 233/1</t>
  </si>
  <si>
    <t>R0233</t>
  </si>
  <si>
    <t>Duncan</t>
  </si>
  <si>
    <t>R 233/Rem &amp; R 233/3 &amp; R 233/2</t>
  </si>
  <si>
    <t>R 234/001</t>
  </si>
  <si>
    <t>R0234</t>
  </si>
  <si>
    <t>R 234/Rem</t>
  </si>
  <si>
    <t>R0234/Rem</t>
  </si>
  <si>
    <t>Asis</t>
  </si>
  <si>
    <t>R 235/Rem &amp;1</t>
  </si>
  <si>
    <t>R0235</t>
  </si>
  <si>
    <t>Soekmekaar</t>
  </si>
  <si>
    <t>R 236</t>
  </si>
  <si>
    <t>R0236</t>
  </si>
  <si>
    <t>Zoekmekaar</t>
  </si>
  <si>
    <t>R 236/001 + 002 + Rem</t>
  </si>
  <si>
    <t>R 237</t>
  </si>
  <si>
    <t>R0237</t>
  </si>
  <si>
    <t>Morgenrood</t>
  </si>
  <si>
    <t>R 238</t>
  </si>
  <si>
    <t>R0238</t>
  </si>
  <si>
    <t>Salami</t>
  </si>
  <si>
    <t>R 239/Rem+1+2</t>
  </si>
  <si>
    <t>R0239/Rem+1+2</t>
  </si>
  <si>
    <t>Vlakplaats</t>
  </si>
  <si>
    <t>R 240/Rem+1</t>
  </si>
  <si>
    <t>R0240/Rem+1</t>
  </si>
  <si>
    <t>Dautschas</t>
  </si>
  <si>
    <t>R 241/Rem+1+2</t>
  </si>
  <si>
    <t>R0241/Rem+1+2</t>
  </si>
  <si>
    <t>Gründorner Flache</t>
  </si>
  <si>
    <t>R 242</t>
  </si>
  <si>
    <t>R0242</t>
  </si>
  <si>
    <t>Alexandria</t>
  </si>
  <si>
    <t>R 243</t>
  </si>
  <si>
    <t>Vogelweide</t>
  </si>
  <si>
    <t>R 244</t>
  </si>
  <si>
    <t>Mersa</t>
  </si>
  <si>
    <t>R 245</t>
  </si>
  <si>
    <t>Matruh</t>
  </si>
  <si>
    <t>R 246</t>
  </si>
  <si>
    <t>R0246</t>
  </si>
  <si>
    <t>Witbeen</t>
  </si>
  <si>
    <t>R 247</t>
  </si>
  <si>
    <t>R0247</t>
  </si>
  <si>
    <t>Cleopatra</t>
  </si>
  <si>
    <t>R 248</t>
  </si>
  <si>
    <t>R0248</t>
  </si>
  <si>
    <t>Cambridge</t>
  </si>
  <si>
    <t>R 249/Rem</t>
  </si>
  <si>
    <t>R0249/Rem</t>
  </si>
  <si>
    <t>Wesdminsder</t>
  </si>
  <si>
    <t>R 250</t>
  </si>
  <si>
    <t>R0250</t>
  </si>
  <si>
    <t>Genadepan</t>
  </si>
  <si>
    <t>R 251/001</t>
  </si>
  <si>
    <t>R0251/001</t>
  </si>
  <si>
    <t>Sollum</t>
  </si>
  <si>
    <t>R 251/Rem</t>
  </si>
  <si>
    <t>R0251/Rem</t>
  </si>
  <si>
    <t>Tara</t>
  </si>
  <si>
    <t>R 252</t>
  </si>
  <si>
    <t>R0252</t>
  </si>
  <si>
    <t>Oriana</t>
  </si>
  <si>
    <t>R 253</t>
  </si>
  <si>
    <t>R0253</t>
  </si>
  <si>
    <t>Kareeboom</t>
  </si>
  <si>
    <t>R 254/001</t>
  </si>
  <si>
    <t>R0254/001</t>
  </si>
  <si>
    <t>Garagumas</t>
  </si>
  <si>
    <t>R 254/Rem</t>
  </si>
  <si>
    <t>R0254/Rem</t>
  </si>
  <si>
    <t>Tiger's Lair</t>
  </si>
  <si>
    <t>R 255/001 + Rem</t>
  </si>
  <si>
    <t>R0255</t>
  </si>
  <si>
    <t>Kameeldraai</t>
  </si>
  <si>
    <t>R 256</t>
  </si>
  <si>
    <t>R0256</t>
  </si>
  <si>
    <t>Omrah</t>
  </si>
  <si>
    <t>R 257/001;R 257/Rem</t>
  </si>
  <si>
    <t>R0257</t>
  </si>
  <si>
    <t>Kemal</t>
  </si>
  <si>
    <t>R 258</t>
  </si>
  <si>
    <t>R0258</t>
  </si>
  <si>
    <t>Spuitbosch</t>
  </si>
  <si>
    <t>R 259</t>
  </si>
  <si>
    <t>R0259</t>
  </si>
  <si>
    <t>Tweeling</t>
  </si>
  <si>
    <t>R 259/001</t>
  </si>
  <si>
    <t>Caravan at BH A</t>
  </si>
  <si>
    <t>Harrington</t>
  </si>
  <si>
    <t>R 260</t>
  </si>
  <si>
    <t>R0260</t>
  </si>
  <si>
    <t>Ensler/Merwershof</t>
  </si>
  <si>
    <t>R 261/001</t>
  </si>
  <si>
    <t>R0261/001</t>
  </si>
  <si>
    <t>R 261/Rem</t>
  </si>
  <si>
    <t>R0261/Rem</t>
  </si>
  <si>
    <t>Gallipoli</t>
  </si>
  <si>
    <t>R 262</t>
  </si>
  <si>
    <t>Adrianople</t>
  </si>
  <si>
    <t>R 263</t>
  </si>
  <si>
    <t>R0263</t>
  </si>
  <si>
    <t>Bohemia</t>
  </si>
  <si>
    <t>R 264</t>
  </si>
  <si>
    <t>R0264</t>
  </si>
  <si>
    <t>Mooi Plaas</t>
  </si>
  <si>
    <t>R 265/001</t>
  </si>
  <si>
    <t>R0265/001</t>
  </si>
  <si>
    <t>Helvetia</t>
  </si>
  <si>
    <t>R 265/Rem</t>
  </si>
  <si>
    <t>R0265/Rem</t>
  </si>
  <si>
    <t>Kowise Kolk</t>
  </si>
  <si>
    <t>R 266/001</t>
  </si>
  <si>
    <t>R0266/001</t>
  </si>
  <si>
    <t>Soho</t>
  </si>
  <si>
    <t>R 267</t>
  </si>
  <si>
    <t>R0267</t>
  </si>
  <si>
    <t>Bengal</t>
  </si>
  <si>
    <t>R 268</t>
  </si>
  <si>
    <t>R0268</t>
  </si>
  <si>
    <t>Goricia</t>
  </si>
  <si>
    <t>R 269/001</t>
  </si>
  <si>
    <t>R0269/001</t>
  </si>
  <si>
    <t>Sandpan</t>
  </si>
  <si>
    <t>R 270/001</t>
  </si>
  <si>
    <t>R0270/001</t>
  </si>
  <si>
    <t>Entabene</t>
  </si>
  <si>
    <t>R 270/Rem</t>
  </si>
  <si>
    <t>Goanas</t>
  </si>
  <si>
    <t>R 271/001</t>
  </si>
  <si>
    <t>R0271/001</t>
  </si>
  <si>
    <t>Silurian</t>
  </si>
  <si>
    <t>R 272/001</t>
  </si>
  <si>
    <t>R0272/001</t>
  </si>
  <si>
    <t>Silvrian</t>
  </si>
  <si>
    <t>R 272/Rem</t>
  </si>
  <si>
    <t>R0272/Rem</t>
  </si>
  <si>
    <t>Valhalla</t>
  </si>
  <si>
    <t>R 273/001</t>
  </si>
  <si>
    <t>R0273/001</t>
  </si>
  <si>
    <t>R 273/Rem</t>
  </si>
  <si>
    <t>R0273/Rem</t>
  </si>
  <si>
    <t>Dakkah</t>
  </si>
  <si>
    <t>R 274/001</t>
  </si>
  <si>
    <t>R0274/001</t>
  </si>
  <si>
    <t>Dakkah (Agter)</t>
  </si>
  <si>
    <t>R 274/Rem</t>
  </si>
  <si>
    <t>R0274/Rem</t>
  </si>
  <si>
    <t>Yahoma</t>
  </si>
  <si>
    <t>R 275/001</t>
  </si>
  <si>
    <t>R0275/001</t>
  </si>
  <si>
    <t>Rominten</t>
  </si>
  <si>
    <t>R 276/001</t>
  </si>
  <si>
    <t>Agterplaas</t>
  </si>
  <si>
    <t>R 277/002</t>
  </si>
  <si>
    <t>R0277/002</t>
  </si>
  <si>
    <t>Langbeen</t>
  </si>
  <si>
    <t>R 277/Rem</t>
  </si>
  <si>
    <t>R0277/Rem</t>
  </si>
  <si>
    <t>Doornlaagter</t>
  </si>
  <si>
    <t>R 279/001</t>
  </si>
  <si>
    <t>R0279/001</t>
  </si>
  <si>
    <t>Elandslaagte</t>
  </si>
  <si>
    <t>R 279/1&amp;Rem</t>
  </si>
  <si>
    <t>R0079/1&amp;Rem</t>
  </si>
  <si>
    <t>Kommissie Kolk</t>
  </si>
  <si>
    <t>R 280/001</t>
  </si>
  <si>
    <t>R0280/001</t>
  </si>
  <si>
    <t>R 280/Rem</t>
  </si>
  <si>
    <t>R0280/Rem</t>
  </si>
  <si>
    <t>Vreda</t>
  </si>
  <si>
    <t>R 281/001</t>
  </si>
  <si>
    <t>R0281/001</t>
  </si>
  <si>
    <t>R 281/Rem</t>
  </si>
  <si>
    <t>R0281/Rem</t>
  </si>
  <si>
    <t>Wandervogel Oos</t>
  </si>
  <si>
    <t>R 282/002</t>
  </si>
  <si>
    <t>R0282/002</t>
  </si>
  <si>
    <t>Wandervogel</t>
  </si>
  <si>
    <t>R 282/Rem</t>
  </si>
  <si>
    <t>R0282/Rem</t>
  </si>
  <si>
    <t>Jagveld</t>
  </si>
  <si>
    <t>R 284/001</t>
  </si>
  <si>
    <t>R0284/001</t>
  </si>
  <si>
    <t>Mendes</t>
  </si>
  <si>
    <t>R 285/001</t>
  </si>
  <si>
    <t>R0285/001</t>
  </si>
  <si>
    <t>Akanous</t>
  </si>
  <si>
    <t>R 285/Rem</t>
  </si>
  <si>
    <t>R0285/Rem</t>
  </si>
  <si>
    <t>Masbieker</t>
  </si>
  <si>
    <t>R 286/003</t>
  </si>
  <si>
    <t>R0286/003</t>
  </si>
  <si>
    <t>R 286/Rem</t>
  </si>
  <si>
    <t>R0286/Rem</t>
  </si>
  <si>
    <t>Nabome</t>
  </si>
  <si>
    <t>R 287/001</t>
  </si>
  <si>
    <t>R0287/001</t>
  </si>
  <si>
    <t>Meer Poort</t>
  </si>
  <si>
    <t>R 287/Rem</t>
  </si>
  <si>
    <t>R0287/Rem</t>
  </si>
  <si>
    <t>Gauchab</t>
  </si>
  <si>
    <t>R 288/001</t>
  </si>
  <si>
    <t>R0288/001</t>
  </si>
  <si>
    <t>R 288/Rem</t>
  </si>
  <si>
    <t>R0288/Rem</t>
  </si>
  <si>
    <t>Hatsamap</t>
  </si>
  <si>
    <t>R 289/001</t>
  </si>
  <si>
    <t>R0289/001</t>
  </si>
  <si>
    <t>Buitepos</t>
  </si>
  <si>
    <t>R 290/001</t>
  </si>
  <si>
    <t>R0290/001</t>
  </si>
  <si>
    <t>R 291/001</t>
  </si>
  <si>
    <t>R0291/001</t>
  </si>
  <si>
    <t>Lendepas</t>
  </si>
  <si>
    <t>R 291/Rem</t>
  </si>
  <si>
    <t>Happyland</t>
  </si>
  <si>
    <t>R 292/001</t>
  </si>
  <si>
    <t>R0292/001</t>
  </si>
  <si>
    <t>R 292/Rem</t>
  </si>
  <si>
    <t>R0292/Rem</t>
  </si>
  <si>
    <t>Bagatelle</t>
  </si>
  <si>
    <t>R 293/002</t>
  </si>
  <si>
    <t>R0293/002</t>
  </si>
  <si>
    <t>Asanib</t>
  </si>
  <si>
    <t>R 294/Rem</t>
  </si>
  <si>
    <t>R0294</t>
  </si>
  <si>
    <t>Intabeni</t>
  </si>
  <si>
    <t>R 295/001</t>
  </si>
  <si>
    <t>R0295</t>
  </si>
  <si>
    <t>R 295/002</t>
  </si>
  <si>
    <t>R 295/Rem</t>
  </si>
  <si>
    <t>R0295/Rem</t>
  </si>
  <si>
    <t>Nuwerus</t>
  </si>
  <si>
    <t>R 297/1</t>
  </si>
  <si>
    <t>R0297</t>
  </si>
  <si>
    <t>Sus</t>
  </si>
  <si>
    <t>R 297/Rem</t>
  </si>
  <si>
    <t>Cucumis</t>
  </si>
  <si>
    <t>R 299</t>
  </si>
  <si>
    <t>Geskenk</t>
  </si>
  <si>
    <t>R 300/001</t>
  </si>
  <si>
    <t>R0300/001</t>
  </si>
  <si>
    <t>Steinstrust</t>
  </si>
  <si>
    <t>R 300/Rem</t>
  </si>
  <si>
    <t>R0300/Rem</t>
  </si>
  <si>
    <t>R 301/001</t>
  </si>
  <si>
    <t>R0301</t>
  </si>
  <si>
    <t>Soetdoorn</t>
  </si>
  <si>
    <t>R 301/Rem</t>
  </si>
  <si>
    <t>Riesa</t>
  </si>
  <si>
    <t>R 302</t>
  </si>
  <si>
    <t>R0302</t>
  </si>
  <si>
    <t>Leemettford</t>
  </si>
  <si>
    <t>R 303</t>
  </si>
  <si>
    <t>R0303</t>
  </si>
  <si>
    <t>Choris</t>
  </si>
  <si>
    <t>R 304</t>
  </si>
  <si>
    <t>R0304</t>
  </si>
  <si>
    <t>Gemsbok</t>
  </si>
  <si>
    <t>R 305</t>
  </si>
  <si>
    <t>R0305</t>
  </si>
  <si>
    <t>R 306/001</t>
  </si>
  <si>
    <t>R0306/001</t>
  </si>
  <si>
    <t>Kraalpan</t>
  </si>
  <si>
    <t>R 306/Rem</t>
  </si>
  <si>
    <t>R0306/Rem</t>
  </si>
  <si>
    <t>Aandster</t>
  </si>
  <si>
    <t>R 307</t>
  </si>
  <si>
    <t>R0307</t>
  </si>
  <si>
    <t>Kokskraal S</t>
  </si>
  <si>
    <t>R 308/001</t>
  </si>
  <si>
    <t>R0308/001</t>
  </si>
  <si>
    <t>Kokskraal</t>
  </si>
  <si>
    <t>R 308/Rem</t>
  </si>
  <si>
    <t>R0308/Rem</t>
  </si>
  <si>
    <t>Rooiduin</t>
  </si>
  <si>
    <t>R 309</t>
  </si>
  <si>
    <t>R0309</t>
  </si>
  <si>
    <t>R 310/001</t>
  </si>
  <si>
    <t>R0310/001</t>
  </si>
  <si>
    <t>Meerlus</t>
  </si>
  <si>
    <t>R 310/Rem</t>
  </si>
  <si>
    <t>R0310/Rem</t>
  </si>
  <si>
    <t>Diepkom</t>
  </si>
  <si>
    <t>R 311/001</t>
  </si>
  <si>
    <t>R0311/001</t>
  </si>
  <si>
    <t>R 311/002</t>
  </si>
  <si>
    <t>R0311/002</t>
  </si>
  <si>
    <t>R 311/Rem</t>
  </si>
  <si>
    <t>R0311/Rem</t>
  </si>
  <si>
    <t>Soar</t>
  </si>
  <si>
    <t>R 312</t>
  </si>
  <si>
    <t>R0312</t>
  </si>
  <si>
    <t>Kameelstraat</t>
  </si>
  <si>
    <t>R 313/002</t>
  </si>
  <si>
    <t>R0313/002</t>
  </si>
  <si>
    <t>R 313/004</t>
  </si>
  <si>
    <t>R0313/004</t>
  </si>
  <si>
    <t>R 314/001</t>
  </si>
  <si>
    <t>R0314/001</t>
  </si>
  <si>
    <t>Voorwarts</t>
  </si>
  <si>
    <t>R 314/002</t>
  </si>
  <si>
    <t>R0314/002</t>
  </si>
  <si>
    <t>Goesgesnoes</t>
  </si>
  <si>
    <t>R 314/003</t>
  </si>
  <si>
    <t>R0314/003</t>
  </si>
  <si>
    <t>R 314/004</t>
  </si>
  <si>
    <t>R0314/004</t>
  </si>
  <si>
    <t>Almar</t>
  </si>
  <si>
    <t>R 315/001</t>
  </si>
  <si>
    <t>R0315/001</t>
  </si>
  <si>
    <t>Tsammapan</t>
  </si>
  <si>
    <t>R 316/001</t>
  </si>
  <si>
    <t>R0316/001</t>
  </si>
  <si>
    <t>Theaville</t>
  </si>
  <si>
    <t>R 317/001</t>
  </si>
  <si>
    <t>R0317/001</t>
  </si>
  <si>
    <t>Safari</t>
  </si>
  <si>
    <t>R 318/001</t>
  </si>
  <si>
    <t>R0318/001</t>
  </si>
  <si>
    <t>R 319</t>
  </si>
  <si>
    <t>R0319</t>
  </si>
  <si>
    <t>Hartmanns Aue</t>
  </si>
  <si>
    <t>R 320</t>
  </si>
  <si>
    <t>R0320</t>
  </si>
  <si>
    <t>Eureka</t>
  </si>
  <si>
    <t>R 321</t>
  </si>
  <si>
    <t>R0321</t>
  </si>
  <si>
    <t>Mullershoop</t>
  </si>
  <si>
    <t>R 322</t>
  </si>
  <si>
    <t>R0322</t>
  </si>
  <si>
    <t>Oxford+Cambridge</t>
  </si>
  <si>
    <t>R 323</t>
  </si>
  <si>
    <t>R0323</t>
  </si>
  <si>
    <t>Bloukrans</t>
  </si>
  <si>
    <t>R 324</t>
  </si>
  <si>
    <t>R0324</t>
  </si>
  <si>
    <t xml:space="preserve">Oriana Wes </t>
  </si>
  <si>
    <t>R 325</t>
  </si>
  <si>
    <t>R0325</t>
  </si>
  <si>
    <t>Gemsbokpan</t>
  </si>
  <si>
    <t>R 326</t>
  </si>
  <si>
    <t>R0326</t>
  </si>
  <si>
    <t>Omrah (add. Area)</t>
  </si>
  <si>
    <t>R 327</t>
  </si>
  <si>
    <t>R0327</t>
  </si>
  <si>
    <t>R 328</t>
  </si>
  <si>
    <t>R0328</t>
  </si>
  <si>
    <t>Laurenza</t>
  </si>
  <si>
    <t>R 332/Rem</t>
  </si>
  <si>
    <t>R0332/001</t>
  </si>
  <si>
    <t>Casa</t>
  </si>
  <si>
    <t>R 333/001</t>
  </si>
  <si>
    <t>R0333/001</t>
  </si>
  <si>
    <t>Waaihoek</t>
  </si>
  <si>
    <t>R 334/001</t>
  </si>
  <si>
    <t>R0334/001</t>
  </si>
  <si>
    <t>Adriana</t>
  </si>
  <si>
    <t>R 335/001</t>
  </si>
  <si>
    <t>R0335/001</t>
  </si>
  <si>
    <t>R 338/001</t>
  </si>
  <si>
    <t>R0338/001</t>
  </si>
  <si>
    <t>Rooiwal</t>
  </si>
  <si>
    <t>R 340/001</t>
  </si>
  <si>
    <t>R0340/001</t>
  </si>
  <si>
    <t>Qur Sera Sera</t>
  </si>
  <si>
    <t>R 341/001</t>
  </si>
  <si>
    <t>R0341/001</t>
  </si>
  <si>
    <t>Spionkop</t>
  </si>
  <si>
    <t>R 342/001</t>
  </si>
  <si>
    <t>R0342/001</t>
  </si>
  <si>
    <t>Welgewaag</t>
  </si>
  <si>
    <t>R 343</t>
  </si>
  <si>
    <t>R0343</t>
  </si>
  <si>
    <t>Mooistraat</t>
  </si>
  <si>
    <t>R 344</t>
  </si>
  <si>
    <t>R0344</t>
  </si>
  <si>
    <t>Toggevind</t>
  </si>
  <si>
    <t>R 345</t>
  </si>
  <si>
    <t>R0345</t>
  </si>
  <si>
    <t>Springbok</t>
  </si>
  <si>
    <t>R 345/Rem</t>
  </si>
  <si>
    <t>R0346/Rem</t>
  </si>
  <si>
    <t>R0345/Rem</t>
  </si>
  <si>
    <t>Springbok Suid</t>
  </si>
  <si>
    <t>R 346/001</t>
  </si>
  <si>
    <t>R0346/001</t>
  </si>
  <si>
    <t>Vredeville</t>
  </si>
  <si>
    <t>R 347</t>
  </si>
  <si>
    <t>R0347</t>
  </si>
  <si>
    <t>Graslied</t>
  </si>
  <si>
    <t>R 348</t>
  </si>
  <si>
    <t>R0348</t>
  </si>
  <si>
    <t>Cobra</t>
  </si>
  <si>
    <t>R 349/001</t>
  </si>
  <si>
    <t>R0349/001</t>
  </si>
  <si>
    <t>Adelaide</t>
  </si>
  <si>
    <t>R 351/001</t>
  </si>
  <si>
    <t>R0351/001</t>
  </si>
  <si>
    <t>Hemutspan</t>
  </si>
  <si>
    <t>R 352/001</t>
  </si>
  <si>
    <t>R352/001</t>
  </si>
  <si>
    <t>Deurdruk</t>
  </si>
  <si>
    <t>R 354/001</t>
  </si>
  <si>
    <t>R0354/001</t>
  </si>
  <si>
    <t>R 354/Rem</t>
  </si>
  <si>
    <t>R0354/Rem</t>
  </si>
  <si>
    <t>Gelukspan</t>
  </si>
  <si>
    <t>R 355</t>
  </si>
  <si>
    <t>R0355</t>
  </si>
  <si>
    <t>R 356/001</t>
  </si>
  <si>
    <t>R0356/001</t>
  </si>
  <si>
    <t>Dempster</t>
  </si>
  <si>
    <t>R 356/Rem</t>
  </si>
  <si>
    <t>R0356/Rem</t>
  </si>
  <si>
    <t>Langerus</t>
  </si>
  <si>
    <t>R 357</t>
  </si>
  <si>
    <t>R0357</t>
  </si>
  <si>
    <t>Klarissa</t>
  </si>
  <si>
    <t>R 358</t>
  </si>
  <si>
    <t>R0358</t>
  </si>
  <si>
    <t>R 358/001 or /002</t>
  </si>
  <si>
    <t>R 358/Rem</t>
  </si>
  <si>
    <t>R0358/Rem</t>
  </si>
  <si>
    <t>Steilkrans</t>
  </si>
  <si>
    <t>R 359</t>
  </si>
  <si>
    <t>R0359</t>
  </si>
  <si>
    <t>Moscow</t>
  </si>
  <si>
    <t>R 360/001</t>
  </si>
  <si>
    <t>R0360/001</t>
  </si>
  <si>
    <t>R 361</t>
  </si>
  <si>
    <t>R0361</t>
  </si>
  <si>
    <t>Bomeryk</t>
  </si>
  <si>
    <t>R 362</t>
  </si>
  <si>
    <t>R0362</t>
  </si>
  <si>
    <t>Tierpan</t>
  </si>
  <si>
    <t>R 363</t>
  </si>
  <si>
    <t>R0363</t>
  </si>
  <si>
    <t>Bittereinde</t>
  </si>
  <si>
    <t>R 364</t>
  </si>
  <si>
    <t>R0364</t>
  </si>
  <si>
    <t>Spanner</t>
  </si>
  <si>
    <t>R 364/001</t>
  </si>
  <si>
    <t>R0364/001</t>
  </si>
  <si>
    <t>New Rouw</t>
  </si>
  <si>
    <t>R 365/001</t>
  </si>
  <si>
    <t>R0365/001</t>
  </si>
  <si>
    <t>Swerwersrust</t>
  </si>
  <si>
    <t>R 365/Rem</t>
  </si>
  <si>
    <t>R0365/Rem</t>
  </si>
  <si>
    <t>Ons Hoop</t>
  </si>
  <si>
    <t>R 366/001</t>
  </si>
  <si>
    <t>R0366/001</t>
  </si>
  <si>
    <t>Horison</t>
  </si>
  <si>
    <t>R 367/001</t>
  </si>
  <si>
    <t>R0367/001</t>
  </si>
  <si>
    <t>Voorslag</t>
  </si>
  <si>
    <t>R 368/001</t>
  </si>
  <si>
    <t>Riempie</t>
  </si>
  <si>
    <t>R 369/001</t>
  </si>
  <si>
    <t>R0369/001</t>
  </si>
  <si>
    <t>Masindi</t>
  </si>
  <si>
    <t>R 370/Rem</t>
  </si>
  <si>
    <t>Hope</t>
  </si>
  <si>
    <t>R 371/001</t>
  </si>
  <si>
    <t>R0371/001</t>
  </si>
  <si>
    <t>Blinkwater</t>
  </si>
  <si>
    <t>R 372/001</t>
  </si>
  <si>
    <t>R0372/001</t>
  </si>
  <si>
    <t>R 373/001</t>
  </si>
  <si>
    <t>R0373/001</t>
  </si>
  <si>
    <t>Hamrecht</t>
  </si>
  <si>
    <t>R 375/001</t>
  </si>
  <si>
    <t>R0375/001</t>
  </si>
  <si>
    <t>Mollandria</t>
  </si>
  <si>
    <t>R 376/001</t>
  </si>
  <si>
    <t>R0376/001</t>
  </si>
  <si>
    <t>R 377</t>
  </si>
  <si>
    <t>R0377</t>
  </si>
  <si>
    <t>Victor</t>
  </si>
  <si>
    <t>R 378/Rem</t>
  </si>
  <si>
    <t>R0378/Rem</t>
  </si>
  <si>
    <t>R 383</t>
  </si>
  <si>
    <t>R0383</t>
  </si>
  <si>
    <t>Bloemhof</t>
  </si>
  <si>
    <t>R 384</t>
  </si>
  <si>
    <t>R0385</t>
  </si>
  <si>
    <t>Holstenhagen</t>
  </si>
  <si>
    <t>R 385</t>
  </si>
  <si>
    <t>R 386/001</t>
  </si>
  <si>
    <t>R0386/001</t>
  </si>
  <si>
    <t>R 386/Rem</t>
  </si>
  <si>
    <t>R0386/Rem</t>
  </si>
  <si>
    <t>Eldorado</t>
  </si>
  <si>
    <t>R 388</t>
  </si>
  <si>
    <t>R0388</t>
  </si>
  <si>
    <t>Hofmeyer</t>
  </si>
  <si>
    <t>R 389</t>
  </si>
  <si>
    <t>R0389</t>
  </si>
  <si>
    <t>Hermanus</t>
  </si>
  <si>
    <t>R 390</t>
  </si>
  <si>
    <t>Elbon</t>
  </si>
  <si>
    <t>R 392</t>
  </si>
  <si>
    <t>Geloof</t>
  </si>
  <si>
    <t>R 393</t>
  </si>
  <si>
    <t>Hoop</t>
  </si>
  <si>
    <t>R 394</t>
  </si>
  <si>
    <t>R 395/1 + Rem</t>
  </si>
  <si>
    <t>395</t>
  </si>
  <si>
    <t>Bloekom Hof</t>
  </si>
  <si>
    <t>R 396/1</t>
  </si>
  <si>
    <t>Toting</t>
  </si>
  <si>
    <t>R 396/Rem</t>
  </si>
  <si>
    <t>Gousblom</t>
  </si>
  <si>
    <t>R 397/1 (+R406)+R397/Rem</t>
  </si>
  <si>
    <t>R 398</t>
  </si>
  <si>
    <t>Wolftoon</t>
  </si>
  <si>
    <t>R 399/1</t>
  </si>
  <si>
    <t>Gunstelling</t>
  </si>
  <si>
    <t>R 400/1 + Rem</t>
  </si>
  <si>
    <t>Meerboom</t>
  </si>
  <si>
    <t>R 401/1 + Rem</t>
  </si>
  <si>
    <t>Goedgevonden</t>
  </si>
  <si>
    <t>R 403</t>
  </si>
  <si>
    <t>Liefde</t>
  </si>
  <si>
    <t>R 404</t>
  </si>
  <si>
    <t>Wildebeespan</t>
  </si>
  <si>
    <t>R 405</t>
  </si>
  <si>
    <t>405</t>
  </si>
  <si>
    <t>Lekkerwater</t>
  </si>
  <si>
    <t>R 406</t>
  </si>
  <si>
    <t>R0406</t>
  </si>
  <si>
    <t>Louisville</t>
  </si>
  <si>
    <t>R 407</t>
  </si>
  <si>
    <t>Ootmoed</t>
  </si>
  <si>
    <t>R 409</t>
  </si>
  <si>
    <t>Lizsan</t>
  </si>
  <si>
    <t>R 410/1</t>
  </si>
  <si>
    <t>Soverweling</t>
  </si>
  <si>
    <t>R 410/Rem</t>
  </si>
  <si>
    <t>Brandkraal</t>
  </si>
  <si>
    <t>R 412</t>
  </si>
  <si>
    <t>R0412</t>
  </si>
  <si>
    <t>Mooiselee</t>
  </si>
  <si>
    <t>R 413</t>
  </si>
  <si>
    <t>R0413</t>
  </si>
  <si>
    <t>Bersrus</t>
  </si>
  <si>
    <t>R 414</t>
  </si>
  <si>
    <t>R0414</t>
  </si>
  <si>
    <t>Bosduin</t>
  </si>
  <si>
    <t>R 415</t>
  </si>
  <si>
    <t>R0415</t>
  </si>
  <si>
    <t>Kameeldoorn</t>
  </si>
  <si>
    <t>R 417</t>
  </si>
  <si>
    <t>R0417</t>
  </si>
  <si>
    <t>Navarre</t>
  </si>
  <si>
    <t>R 418</t>
  </si>
  <si>
    <t>R0418</t>
  </si>
  <si>
    <t>Leeupan</t>
  </si>
  <si>
    <t>R 419/Rem</t>
  </si>
  <si>
    <t>R0419</t>
  </si>
  <si>
    <t>R 420/001</t>
  </si>
  <si>
    <t>R0420/001</t>
  </si>
  <si>
    <t>Sahara</t>
  </si>
  <si>
    <t>R 420/Rem</t>
  </si>
  <si>
    <t>R0420/Rem</t>
  </si>
  <si>
    <t>Glypan</t>
  </si>
  <si>
    <t>R 426</t>
  </si>
  <si>
    <t>R0426</t>
  </si>
  <si>
    <t>R 427</t>
  </si>
  <si>
    <t>R0427</t>
  </si>
  <si>
    <t>Langpan</t>
  </si>
  <si>
    <t>R 429</t>
  </si>
  <si>
    <t>R0429</t>
  </si>
  <si>
    <t>Tweedrag</t>
  </si>
  <si>
    <t>R 430</t>
  </si>
  <si>
    <t>R0430</t>
  </si>
  <si>
    <t>Droëvlei</t>
  </si>
  <si>
    <t>R 431</t>
  </si>
  <si>
    <t>R0431</t>
  </si>
  <si>
    <t>R 432</t>
  </si>
  <si>
    <t>R0432</t>
  </si>
  <si>
    <t>Toevlug</t>
  </si>
  <si>
    <t>R 434</t>
  </si>
  <si>
    <t>R0434</t>
  </si>
  <si>
    <t>Marigold</t>
  </si>
  <si>
    <t>R 435</t>
  </si>
  <si>
    <t>R0435</t>
  </si>
  <si>
    <t>Erfenis</t>
  </si>
  <si>
    <t>R 436/001</t>
  </si>
  <si>
    <t>R0436/001</t>
  </si>
  <si>
    <t>Miltonrus</t>
  </si>
  <si>
    <t>R 437/001</t>
  </si>
  <si>
    <t>R0437/001</t>
  </si>
  <si>
    <t>R 438/001</t>
  </si>
  <si>
    <t>R0438/001</t>
  </si>
  <si>
    <t>Kowihitmas</t>
  </si>
  <si>
    <t>R 439</t>
  </si>
  <si>
    <t>R0439</t>
  </si>
  <si>
    <t>Teleurgestel</t>
  </si>
  <si>
    <t>R 440/001</t>
  </si>
  <si>
    <t>R0440/001</t>
  </si>
  <si>
    <t>Aandblom</t>
  </si>
  <si>
    <t>R 441/001</t>
  </si>
  <si>
    <t>R0441/001</t>
  </si>
  <si>
    <t>Impala</t>
  </si>
  <si>
    <t>R 442/001</t>
  </si>
  <si>
    <t>R0442/001</t>
  </si>
  <si>
    <t>Eland</t>
  </si>
  <si>
    <t>R 443/001</t>
  </si>
  <si>
    <t>R0443/001</t>
  </si>
  <si>
    <t>Geelhout</t>
  </si>
  <si>
    <t>R 445/001</t>
  </si>
  <si>
    <t>R0445/001</t>
  </si>
  <si>
    <t>Alexandria Oos</t>
  </si>
  <si>
    <t>R 448</t>
  </si>
  <si>
    <t>Boesmanholk</t>
  </si>
  <si>
    <t>R 451/001</t>
  </si>
  <si>
    <t>R0451/001</t>
  </si>
  <si>
    <t>R 451/Rem</t>
  </si>
  <si>
    <t>R0451/Rem</t>
  </si>
  <si>
    <t>Driekop</t>
  </si>
  <si>
    <t>R 452/001</t>
  </si>
  <si>
    <t>R0452/001</t>
  </si>
  <si>
    <t>R 452/Rem</t>
  </si>
  <si>
    <t>R0452/Rem</t>
  </si>
  <si>
    <t>Uitspan</t>
  </si>
  <si>
    <t>R 453/001</t>
  </si>
  <si>
    <t>R0453/001</t>
  </si>
  <si>
    <t>R 453/Rem</t>
  </si>
  <si>
    <t>R0453/Rem</t>
  </si>
  <si>
    <t>Bechuana</t>
  </si>
  <si>
    <t>R 454</t>
  </si>
  <si>
    <t>R0454</t>
  </si>
  <si>
    <t>Naomi</t>
  </si>
  <si>
    <t>R 455/001</t>
  </si>
  <si>
    <t>R0455/001</t>
  </si>
  <si>
    <t>Mara</t>
  </si>
  <si>
    <t>R 456/001</t>
  </si>
  <si>
    <t>R0456/001</t>
  </si>
  <si>
    <t>Bethel</t>
  </si>
  <si>
    <t>R 457/001</t>
  </si>
  <si>
    <t>R0457/001</t>
  </si>
  <si>
    <t>Pniel</t>
  </si>
  <si>
    <t>R 458/001</t>
  </si>
  <si>
    <t>R0458/001</t>
  </si>
  <si>
    <t>Beproewing</t>
  </si>
  <si>
    <t>R 459 + R 461/1</t>
  </si>
  <si>
    <t>Oorwining</t>
  </si>
  <si>
    <t>R 460</t>
  </si>
  <si>
    <t>Rugsteek</t>
  </si>
  <si>
    <t>R 461/R + /2</t>
  </si>
  <si>
    <t>Boesmanstad</t>
  </si>
  <si>
    <t>R 462</t>
  </si>
  <si>
    <t>Goedehoop</t>
  </si>
  <si>
    <t>R 463</t>
  </si>
  <si>
    <t>R0463</t>
  </si>
  <si>
    <t>Elders</t>
  </si>
  <si>
    <t>R 464/001</t>
  </si>
  <si>
    <t>R0464/001</t>
  </si>
  <si>
    <t>R 465/001</t>
  </si>
  <si>
    <t>R0465/001</t>
  </si>
  <si>
    <t>Olifantshoek</t>
  </si>
  <si>
    <t>R 469/001</t>
  </si>
  <si>
    <t>R0469/001</t>
  </si>
  <si>
    <t>Koemkoep</t>
  </si>
  <si>
    <t>R 471/001</t>
  </si>
  <si>
    <t>R0471/001</t>
  </si>
  <si>
    <t>Duineguer</t>
  </si>
  <si>
    <t>R 472/001</t>
  </si>
  <si>
    <t>R0472/001</t>
  </si>
  <si>
    <t>Sonstraal</t>
  </si>
  <si>
    <t>R 473/001</t>
  </si>
  <si>
    <t>R0473/Rem</t>
  </si>
  <si>
    <t>Mon-Repos</t>
  </si>
  <si>
    <t>R0473/001</t>
  </si>
  <si>
    <t>R 474/001</t>
  </si>
  <si>
    <t>R0474/001</t>
  </si>
  <si>
    <t>Loubsand</t>
  </si>
  <si>
    <t>R 474/Rem</t>
  </si>
  <si>
    <t>R0474/Rem</t>
  </si>
  <si>
    <t>Zuries</t>
  </si>
  <si>
    <t>R 475/001</t>
  </si>
  <si>
    <t>R0475/001</t>
  </si>
  <si>
    <t>Vergelee</t>
  </si>
  <si>
    <t>R 478/001</t>
  </si>
  <si>
    <t>R0478/001</t>
  </si>
  <si>
    <t>Oerwoud</t>
  </si>
  <si>
    <t>R 479/001</t>
  </si>
  <si>
    <t>R0479/001</t>
  </si>
  <si>
    <t>Terra-Rouge</t>
  </si>
  <si>
    <t>R 479/Rem</t>
  </si>
  <si>
    <t>T0479/Rem</t>
  </si>
  <si>
    <t>R 480/001</t>
  </si>
  <si>
    <t>R0480/001</t>
  </si>
  <si>
    <t>Twee Rivier</t>
  </si>
  <si>
    <t>R 481/001</t>
  </si>
  <si>
    <t>R0481/001</t>
  </si>
  <si>
    <t>R 481/Rem</t>
  </si>
  <si>
    <t>R0481/Rem</t>
  </si>
  <si>
    <t>R 482/002</t>
  </si>
  <si>
    <t>R0482/002</t>
  </si>
  <si>
    <t>Henco</t>
  </si>
  <si>
    <t>R 482/Rem</t>
  </si>
  <si>
    <t>R0482/Rem</t>
  </si>
  <si>
    <t>Katziesdraai</t>
  </si>
  <si>
    <t>R 483/001</t>
  </si>
  <si>
    <t>R0483/001</t>
  </si>
  <si>
    <t>James Hope</t>
  </si>
  <si>
    <t>R 483/1 +Rem</t>
  </si>
  <si>
    <t>R 484/001</t>
  </si>
  <si>
    <t>R0484/001</t>
  </si>
  <si>
    <t>Weilenrode</t>
  </si>
  <si>
    <t>R 485/001</t>
  </si>
  <si>
    <t>R0485/001</t>
  </si>
  <si>
    <t>R 485/Rem</t>
  </si>
  <si>
    <t>R0485/Rem</t>
  </si>
  <si>
    <t>Paspoort</t>
  </si>
  <si>
    <t>R 486/1</t>
  </si>
  <si>
    <t>R0486</t>
  </si>
  <si>
    <t>R 486/2</t>
  </si>
  <si>
    <t>Steynsrus</t>
  </si>
  <si>
    <t>R 486/Rem</t>
  </si>
  <si>
    <t>Klipstraat</t>
  </si>
  <si>
    <t>R 487/001</t>
  </si>
  <si>
    <t>R0487/001</t>
  </si>
  <si>
    <t>R 487/Rem</t>
  </si>
  <si>
    <t>R0487/Rem</t>
  </si>
  <si>
    <t>Brakpan</t>
  </si>
  <si>
    <t>R 488/001</t>
  </si>
  <si>
    <t>R0488/001</t>
  </si>
  <si>
    <t>R 489/001</t>
  </si>
  <si>
    <t>R0489/001</t>
  </si>
  <si>
    <t>R 489/Rem</t>
  </si>
  <si>
    <t>R0489/Rem</t>
  </si>
  <si>
    <t>R 490/001</t>
  </si>
  <si>
    <t>T0490/001</t>
  </si>
  <si>
    <t>Noodhoek</t>
  </si>
  <si>
    <t>R 491/003</t>
  </si>
  <si>
    <t>R0491/001</t>
  </si>
  <si>
    <t>Kinkel</t>
  </si>
  <si>
    <t>R 491/Rem</t>
  </si>
  <si>
    <t>R0491/Rem</t>
  </si>
  <si>
    <t>Rosenstein</t>
  </si>
  <si>
    <t>R 492/001</t>
  </si>
  <si>
    <t>R0492/001</t>
  </si>
  <si>
    <t>R 493/001</t>
  </si>
  <si>
    <t>R0493/001</t>
  </si>
  <si>
    <t>Eersterus</t>
  </si>
  <si>
    <t>R 496/001</t>
  </si>
  <si>
    <t>R0496/001</t>
  </si>
  <si>
    <t>Skemerhoek</t>
  </si>
  <si>
    <t>R 497/001</t>
  </si>
  <si>
    <t>R0497/001</t>
  </si>
  <si>
    <t>Millekena</t>
  </si>
  <si>
    <t>R 498/001</t>
  </si>
  <si>
    <t>R0498/001</t>
  </si>
  <si>
    <t>Sophiespan</t>
  </si>
  <si>
    <t>R 500/001</t>
  </si>
  <si>
    <t>R0500/001</t>
  </si>
  <si>
    <t>Platkop</t>
  </si>
  <si>
    <t>R 501/001</t>
  </si>
  <si>
    <t>R0501/001</t>
  </si>
  <si>
    <t>Arbeidskroon</t>
  </si>
  <si>
    <t>R 502/001</t>
  </si>
  <si>
    <t>R0502/001</t>
  </si>
  <si>
    <t>Rooikop Suid</t>
  </si>
  <si>
    <t>R 503/001</t>
  </si>
  <si>
    <t>R0503/Rem</t>
  </si>
  <si>
    <t>Rooikop</t>
  </si>
  <si>
    <t>R 503/Rem</t>
  </si>
  <si>
    <t>Chicos 504</t>
  </si>
  <si>
    <t>R 504/001</t>
  </si>
  <si>
    <t>R0504/001</t>
  </si>
  <si>
    <t>Orion</t>
  </si>
  <si>
    <t>R 505/001</t>
  </si>
  <si>
    <t>R0505/001</t>
  </si>
  <si>
    <t>Bloukoppan</t>
  </si>
  <si>
    <t>R 506/001</t>
  </si>
  <si>
    <t>R0506/001</t>
  </si>
  <si>
    <t>Viljoenskroon</t>
  </si>
  <si>
    <t>R 507/001</t>
  </si>
  <si>
    <t>R0507/001</t>
  </si>
  <si>
    <t>R 507/Rem</t>
  </si>
  <si>
    <t>R0507/Rem</t>
  </si>
  <si>
    <t>Estancia</t>
  </si>
  <si>
    <t>R 508/001</t>
  </si>
  <si>
    <t>R0508/001</t>
  </si>
  <si>
    <t>R 508/Rem</t>
  </si>
  <si>
    <t>R0508/Rem</t>
  </si>
  <si>
    <t>Vryheid</t>
  </si>
  <si>
    <t>R 510</t>
  </si>
  <si>
    <t>R0150</t>
  </si>
  <si>
    <t>Tafelkop</t>
  </si>
  <si>
    <t>R 514</t>
  </si>
  <si>
    <t>R0514</t>
  </si>
  <si>
    <t>Hobby Garden</t>
  </si>
  <si>
    <t>R0513</t>
  </si>
  <si>
    <t>Sukses</t>
  </si>
  <si>
    <t>R 515</t>
  </si>
  <si>
    <t>R0515</t>
  </si>
  <si>
    <t>Diamantkop</t>
  </si>
  <si>
    <t>R 516</t>
  </si>
  <si>
    <t>R0516</t>
  </si>
  <si>
    <t>Gochas west</t>
  </si>
  <si>
    <t>R 517</t>
  </si>
  <si>
    <t>R0517</t>
  </si>
  <si>
    <t>Voelsang</t>
  </si>
  <si>
    <t>R 518</t>
  </si>
  <si>
    <t>R0518</t>
  </si>
  <si>
    <t>R 519</t>
  </si>
  <si>
    <t>R0519</t>
  </si>
  <si>
    <t>Helvitia Aghter</t>
  </si>
  <si>
    <t>R 520/001</t>
  </si>
  <si>
    <t>R0520/001</t>
  </si>
  <si>
    <t>Bokkie</t>
  </si>
  <si>
    <t>R 521/001</t>
  </si>
  <si>
    <t>R0521/001</t>
  </si>
  <si>
    <t>Ragar</t>
  </si>
  <si>
    <t>R 523</t>
  </si>
  <si>
    <t>R0523</t>
  </si>
  <si>
    <t>Jakkalspan</t>
  </si>
  <si>
    <t>R 524</t>
  </si>
  <si>
    <t>R0524</t>
  </si>
  <si>
    <t>Van Wykshoek</t>
  </si>
  <si>
    <t>R 525/1</t>
  </si>
  <si>
    <t>R0525(?)</t>
  </si>
  <si>
    <t>R 525/Rem</t>
  </si>
  <si>
    <t>R0525</t>
  </si>
  <si>
    <t>Jonkheer</t>
  </si>
  <si>
    <t>R 526</t>
  </si>
  <si>
    <t>R0526</t>
  </si>
  <si>
    <t>R 527</t>
  </si>
  <si>
    <t>R0527</t>
  </si>
  <si>
    <t>Wilcron</t>
  </si>
  <si>
    <t>R 528/001</t>
  </si>
  <si>
    <t>R0528/001</t>
  </si>
  <si>
    <t>Uitkom</t>
  </si>
  <si>
    <t>R 529/001</t>
  </si>
  <si>
    <t>R0529/001</t>
  </si>
  <si>
    <t>Atlas</t>
  </si>
  <si>
    <t>R 530</t>
  </si>
  <si>
    <t>R0530</t>
  </si>
  <si>
    <t>Kalmar</t>
  </si>
  <si>
    <t>R 531</t>
  </si>
  <si>
    <t>R0531</t>
  </si>
  <si>
    <t>R 532</t>
  </si>
  <si>
    <t>R0532</t>
  </si>
  <si>
    <t>Portugal</t>
  </si>
  <si>
    <t>R 533/001</t>
  </si>
  <si>
    <t>R0533/001</t>
  </si>
  <si>
    <t>Carstansia</t>
  </si>
  <si>
    <t>R 534/001</t>
  </si>
  <si>
    <t>R534/001</t>
  </si>
  <si>
    <t>Breekwater</t>
  </si>
  <si>
    <t>R 535001</t>
  </si>
  <si>
    <t>R0535/001</t>
  </si>
  <si>
    <t>Wedloop</t>
  </si>
  <si>
    <t>R 536/001</t>
  </si>
  <si>
    <t>R536/001</t>
  </si>
  <si>
    <t>Hermitage</t>
  </si>
  <si>
    <t>R 538/001</t>
  </si>
  <si>
    <t>R0538/001</t>
  </si>
  <si>
    <t>Genesis</t>
  </si>
  <si>
    <t>R 539/001</t>
  </si>
  <si>
    <t>R0539/001</t>
  </si>
  <si>
    <t>Lushof</t>
  </si>
  <si>
    <t>R 540</t>
  </si>
  <si>
    <t>R0540</t>
  </si>
  <si>
    <t>Maruil</t>
  </si>
  <si>
    <t>R 541</t>
  </si>
  <si>
    <t>Marwil</t>
  </si>
  <si>
    <t>R 542</t>
  </si>
  <si>
    <t>Middelpos</t>
  </si>
  <si>
    <t>R 543</t>
  </si>
  <si>
    <t>R0543</t>
  </si>
  <si>
    <t>Voorwaarts</t>
  </si>
  <si>
    <t>R 544/001</t>
  </si>
  <si>
    <t>R0544/001</t>
  </si>
  <si>
    <t>R 545/001</t>
  </si>
  <si>
    <t>R0545/001</t>
  </si>
  <si>
    <t>Soetgras</t>
  </si>
  <si>
    <t>R 546/001</t>
  </si>
  <si>
    <t>R0546/001</t>
  </si>
  <si>
    <t>Eenheid</t>
  </si>
  <si>
    <t>R 549</t>
  </si>
  <si>
    <t>R0549</t>
  </si>
  <si>
    <t>R 550/001</t>
  </si>
  <si>
    <t>R0550/001</t>
  </si>
  <si>
    <t>Nobel</t>
  </si>
  <si>
    <t>R 551</t>
  </si>
  <si>
    <t>R0551</t>
  </si>
  <si>
    <t>Taurus</t>
  </si>
  <si>
    <t>R 552</t>
  </si>
  <si>
    <t>R0552</t>
  </si>
  <si>
    <t>Welgelok</t>
  </si>
  <si>
    <t>R 553</t>
  </si>
  <si>
    <t>Kentanie</t>
  </si>
  <si>
    <t>R 554</t>
  </si>
  <si>
    <t>Mooiplaas</t>
  </si>
  <si>
    <t>R 555</t>
  </si>
  <si>
    <t>La Paloma</t>
  </si>
  <si>
    <t>R 556</t>
  </si>
  <si>
    <t>Bwana</t>
  </si>
  <si>
    <t>R 557</t>
  </si>
  <si>
    <t>R 558</t>
  </si>
  <si>
    <t>Maranata</t>
  </si>
  <si>
    <t>R 560/001</t>
  </si>
  <si>
    <t>R0560/001</t>
  </si>
  <si>
    <t>Eensaam</t>
  </si>
  <si>
    <t>R 561/001</t>
  </si>
  <si>
    <t>R0561/001</t>
  </si>
  <si>
    <t>R 562/001</t>
  </si>
  <si>
    <t>R0562/001</t>
  </si>
  <si>
    <t>Humor</t>
  </si>
  <si>
    <t>R 565/001</t>
  </si>
  <si>
    <t>R0565/001</t>
  </si>
  <si>
    <t>R 566/001</t>
  </si>
  <si>
    <t>R0566/001</t>
  </si>
  <si>
    <t>Witgras</t>
  </si>
  <si>
    <t>R 571/001</t>
  </si>
  <si>
    <t>R0571/001</t>
  </si>
  <si>
    <t>Benoud</t>
  </si>
  <si>
    <t>R 572/001</t>
  </si>
  <si>
    <t>R572/001</t>
  </si>
  <si>
    <t>R 574/001</t>
  </si>
  <si>
    <t>R0574/001</t>
  </si>
  <si>
    <t>Coline</t>
  </si>
  <si>
    <t>R 576/001</t>
  </si>
  <si>
    <t>R0576/001</t>
  </si>
  <si>
    <t>Welgevonden</t>
  </si>
  <si>
    <t>R 578</t>
  </si>
  <si>
    <t>R0578</t>
  </si>
  <si>
    <t>Erfdeel</t>
  </si>
  <si>
    <t>R 581</t>
  </si>
  <si>
    <t>R0581</t>
  </si>
  <si>
    <t>Elhanan</t>
  </si>
  <si>
    <t>R 582/001</t>
  </si>
  <si>
    <t>R0582/001</t>
  </si>
  <si>
    <t>Eiland</t>
  </si>
  <si>
    <t>R 585/001</t>
  </si>
  <si>
    <t>R0585/001</t>
  </si>
  <si>
    <t>R 586/001</t>
  </si>
  <si>
    <t>R0586/001</t>
  </si>
  <si>
    <t>R 587</t>
  </si>
  <si>
    <t>R0587</t>
  </si>
  <si>
    <t>Westeverde</t>
  </si>
  <si>
    <t>R 588/001</t>
  </si>
  <si>
    <t>R0588/001</t>
  </si>
  <si>
    <t>Bermuda</t>
  </si>
  <si>
    <t>R 589/001</t>
  </si>
  <si>
    <t>R0589/001</t>
  </si>
  <si>
    <t>Cecilia</t>
  </si>
  <si>
    <t>R 592/001</t>
  </si>
  <si>
    <t>R0592/001</t>
  </si>
  <si>
    <t>Manoka</t>
  </si>
  <si>
    <t>R 594</t>
  </si>
  <si>
    <t>R0594</t>
  </si>
  <si>
    <t>White House</t>
  </si>
  <si>
    <t>R 603</t>
  </si>
  <si>
    <t>R0603</t>
  </si>
  <si>
    <t>Dei Gratia</t>
  </si>
  <si>
    <t>R 604/001</t>
  </si>
  <si>
    <t>R0604/001</t>
  </si>
  <si>
    <t>Winkelhaak</t>
  </si>
  <si>
    <t>R 605</t>
  </si>
  <si>
    <t>R0605</t>
  </si>
  <si>
    <t>Buchholz</t>
  </si>
  <si>
    <t>R 606/001</t>
  </si>
  <si>
    <t>R0606/001</t>
  </si>
  <si>
    <t>Karls Ruhe</t>
  </si>
  <si>
    <t>R 612</t>
  </si>
  <si>
    <t>Groot Brynardt</t>
  </si>
  <si>
    <t>R 613</t>
  </si>
  <si>
    <t>R0613</t>
  </si>
  <si>
    <t>Groot Brynaid</t>
  </si>
  <si>
    <t>R613</t>
  </si>
  <si>
    <t>R 614</t>
  </si>
  <si>
    <t>Libertas</t>
  </si>
  <si>
    <t>R 615/001</t>
  </si>
  <si>
    <t>R0615/001</t>
  </si>
  <si>
    <t>R 616/001</t>
  </si>
  <si>
    <t>R0616/001</t>
  </si>
  <si>
    <t>Rykerhof</t>
  </si>
  <si>
    <t>R 617/001</t>
  </si>
  <si>
    <t>R0617/001</t>
  </si>
  <si>
    <t>Turksvypan</t>
  </si>
  <si>
    <t>R 618/001</t>
  </si>
  <si>
    <t>R0464+505</t>
  </si>
  <si>
    <t>Stilte</t>
  </si>
  <si>
    <t>R 619</t>
  </si>
  <si>
    <t>Mea Culpa</t>
  </si>
  <si>
    <t>R 620</t>
  </si>
  <si>
    <t>R0620</t>
  </si>
  <si>
    <t>Monroe</t>
  </si>
  <si>
    <t>R 621</t>
  </si>
  <si>
    <t>R0621</t>
  </si>
  <si>
    <t>FMR0621</t>
  </si>
  <si>
    <t>Nuwe Kasno</t>
  </si>
  <si>
    <t>R 623/001</t>
  </si>
  <si>
    <t>Zonnewald</t>
  </si>
  <si>
    <t>R 625</t>
  </si>
  <si>
    <t>R0625</t>
  </si>
  <si>
    <t>Ercya</t>
  </si>
  <si>
    <t>R 626</t>
  </si>
  <si>
    <t>R0313</t>
  </si>
  <si>
    <t>Witstruis</t>
  </si>
  <si>
    <t>R 627</t>
  </si>
  <si>
    <t>R0627</t>
  </si>
  <si>
    <t>Albezia now Volmoed</t>
  </si>
  <si>
    <t>R 628</t>
  </si>
  <si>
    <t>R0628</t>
  </si>
  <si>
    <t>R 629</t>
  </si>
  <si>
    <t>R0629</t>
  </si>
  <si>
    <t>Lentegeur</t>
  </si>
  <si>
    <t>R 630</t>
  </si>
  <si>
    <t>R0433</t>
  </si>
  <si>
    <t>Doodruk</t>
  </si>
  <si>
    <t>R 631/001</t>
  </si>
  <si>
    <t>R0631/001</t>
  </si>
  <si>
    <t>Tobruk</t>
  </si>
  <si>
    <t>R 633</t>
  </si>
  <si>
    <t>Lorette</t>
  </si>
  <si>
    <t>R 634</t>
  </si>
  <si>
    <t>R0416</t>
  </si>
  <si>
    <t>Atlanta</t>
  </si>
  <si>
    <t>R 635/Rem</t>
  </si>
  <si>
    <t>R0296</t>
  </si>
  <si>
    <t>Lekkerdrink</t>
  </si>
  <si>
    <t>R 636/001</t>
  </si>
  <si>
    <t>R0374/001</t>
  </si>
  <si>
    <t>Groot Swartwater</t>
  </si>
  <si>
    <t>R 637</t>
  </si>
  <si>
    <t>R0537</t>
  </si>
  <si>
    <t>Slangbyt</t>
  </si>
  <si>
    <t>R 638</t>
  </si>
  <si>
    <t>Zola</t>
  </si>
  <si>
    <t>R 640</t>
  </si>
  <si>
    <t>R0376</t>
  </si>
  <si>
    <t>R 641/001</t>
  </si>
  <si>
    <t>Rooiduin Noord</t>
  </si>
  <si>
    <t>R 646</t>
  </si>
  <si>
    <t>R0646</t>
  </si>
  <si>
    <t>Fluorine</t>
  </si>
  <si>
    <t>R 648/001</t>
  </si>
  <si>
    <t>R0499/001</t>
  </si>
  <si>
    <t>Bytvas</t>
  </si>
  <si>
    <t>R 651/001</t>
  </si>
  <si>
    <t>R470,632,467</t>
  </si>
  <si>
    <t>R 652/001</t>
  </si>
  <si>
    <t>R0468/001</t>
  </si>
  <si>
    <t>Kennix</t>
  </si>
  <si>
    <t>R 653/001</t>
  </si>
  <si>
    <t>R350</t>
  </si>
  <si>
    <t>Stiltevrede (Zaudaus)</t>
  </si>
  <si>
    <t>R 654</t>
  </si>
  <si>
    <t>R0145</t>
  </si>
  <si>
    <t>Sandvlakte</t>
  </si>
  <si>
    <t>R 656/001</t>
  </si>
  <si>
    <t>R0283/001</t>
  </si>
  <si>
    <t>Immergroen</t>
  </si>
  <si>
    <t>R 657/001</t>
  </si>
  <si>
    <t>R0579/001</t>
  </si>
  <si>
    <t>Nimmerrus</t>
  </si>
  <si>
    <t>R 659/001</t>
  </si>
  <si>
    <t>R0370/001</t>
  </si>
  <si>
    <t>Jerusalem</t>
  </si>
  <si>
    <t>R 662</t>
  </si>
  <si>
    <t>Oshoek + Rooipad</t>
  </si>
  <si>
    <t>R 665/001</t>
  </si>
  <si>
    <t>R0665/001</t>
  </si>
  <si>
    <t>Coleuse</t>
  </si>
  <si>
    <t xml:space="preserve">R 666  </t>
  </si>
  <si>
    <t>R0215</t>
  </si>
  <si>
    <t>R 666 + 667</t>
  </si>
  <si>
    <t>R0666 + 667</t>
  </si>
  <si>
    <t>Jerigo</t>
  </si>
  <si>
    <t>R 667</t>
  </si>
  <si>
    <t>R 668/002+1</t>
  </si>
  <si>
    <t>R0668/002+1</t>
  </si>
  <si>
    <t>R 668/Rem</t>
  </si>
  <si>
    <t>Kalverhok</t>
  </si>
  <si>
    <t>R 669</t>
  </si>
  <si>
    <t>R0172</t>
  </si>
  <si>
    <t>Ebenhaezer</t>
  </si>
  <si>
    <t>R 676</t>
  </si>
  <si>
    <t>R0343/001</t>
  </si>
  <si>
    <t>Volstroom</t>
  </si>
  <si>
    <t>R 676/Rem</t>
  </si>
  <si>
    <t>R0569/Rem</t>
  </si>
  <si>
    <t>Werda: Cumberland Oos</t>
  </si>
  <si>
    <t>R 923/001</t>
  </si>
  <si>
    <t>M0113/Rem</t>
  </si>
  <si>
    <t>Dickdorn</t>
  </si>
  <si>
    <t>T  13</t>
  </si>
  <si>
    <t>R0013</t>
  </si>
  <si>
    <t>Mukorob</t>
  </si>
  <si>
    <t>T  14</t>
  </si>
  <si>
    <t>T0014</t>
  </si>
  <si>
    <t>Daberas Pforte</t>
  </si>
  <si>
    <t>T  15</t>
  </si>
  <si>
    <t>T0015</t>
  </si>
  <si>
    <t>Dorn Daberas</t>
  </si>
  <si>
    <t>T  16</t>
  </si>
  <si>
    <t>T0016</t>
  </si>
  <si>
    <t>Gross Daberas</t>
  </si>
  <si>
    <t>T  17</t>
  </si>
  <si>
    <t>T0017</t>
  </si>
  <si>
    <t>Daberas Ost</t>
  </si>
  <si>
    <t>T  18</t>
  </si>
  <si>
    <t>T0018</t>
  </si>
  <si>
    <t>Klein Daberas</t>
  </si>
  <si>
    <t>T  19</t>
  </si>
  <si>
    <t>T0019</t>
  </si>
  <si>
    <t>Zaris</t>
  </si>
  <si>
    <t>T  20</t>
  </si>
  <si>
    <t>T0020</t>
  </si>
  <si>
    <t>Leybank</t>
  </si>
  <si>
    <t>T 172</t>
  </si>
  <si>
    <t>T0172</t>
  </si>
  <si>
    <t>T 173/001</t>
  </si>
  <si>
    <t>T0173</t>
  </si>
  <si>
    <t>Dennelaan</t>
  </si>
  <si>
    <t>T 173/002</t>
  </si>
  <si>
    <t>Davenis</t>
  </si>
  <si>
    <t>T 173/Rem</t>
  </si>
  <si>
    <t>T0173/Rem</t>
  </si>
  <si>
    <t>Goreis</t>
  </si>
  <si>
    <t>T 174/001</t>
  </si>
  <si>
    <t>T0174/001</t>
  </si>
  <si>
    <t>T 174/Rem</t>
  </si>
  <si>
    <t>T0174/Rem</t>
  </si>
  <si>
    <t>Bo-Bos</t>
  </si>
  <si>
    <t>T 175/001</t>
  </si>
  <si>
    <t>T0175</t>
  </si>
  <si>
    <t>T 175/Rem</t>
  </si>
  <si>
    <t>Gaiddaus</t>
  </si>
  <si>
    <t>T 176/002</t>
  </si>
  <si>
    <t>T0176</t>
  </si>
  <si>
    <t>T 176/Rem &amp; 1</t>
  </si>
  <si>
    <t>Tutara</t>
  </si>
  <si>
    <t>T 177/Rem</t>
  </si>
  <si>
    <t>T0177/Rem</t>
  </si>
  <si>
    <t>Hansa</t>
  </si>
  <si>
    <t>T 178</t>
  </si>
  <si>
    <t>T0178</t>
  </si>
  <si>
    <t>Konowa</t>
  </si>
  <si>
    <t>T 179/Rem</t>
  </si>
  <si>
    <t>T0179/Rem</t>
  </si>
  <si>
    <t>Wilgerboom</t>
  </si>
  <si>
    <t>T 180/001</t>
  </si>
  <si>
    <t>T0180</t>
  </si>
  <si>
    <t>Clara</t>
  </si>
  <si>
    <t>T 180/Rem</t>
  </si>
  <si>
    <t>Habis</t>
  </si>
  <si>
    <t>T 181/001+Rem</t>
  </si>
  <si>
    <t>T0181</t>
  </si>
  <si>
    <t>T 181/002</t>
  </si>
  <si>
    <t>Karub</t>
  </si>
  <si>
    <t>T 182</t>
  </si>
  <si>
    <t>T0182</t>
  </si>
  <si>
    <t>Welgemoed</t>
  </si>
  <si>
    <t>T 183/001</t>
  </si>
  <si>
    <t>T0183/001</t>
  </si>
  <si>
    <t>Sinib</t>
  </si>
  <si>
    <t>T 183/Rem</t>
  </si>
  <si>
    <t>T0183/Rem</t>
  </si>
  <si>
    <t>Sissekab</t>
  </si>
  <si>
    <t>T 184</t>
  </si>
  <si>
    <t>T0184</t>
  </si>
  <si>
    <t>Kayas</t>
  </si>
  <si>
    <t>T 185/001</t>
  </si>
  <si>
    <t>T0185/1</t>
  </si>
  <si>
    <t>T 185/Rem</t>
  </si>
  <si>
    <t>T0185/Rem</t>
  </si>
  <si>
    <t>Ghaub</t>
  </si>
  <si>
    <t>T 186/001</t>
  </si>
  <si>
    <t>T0186</t>
  </si>
  <si>
    <t xml:space="preserve">Ghaub </t>
  </si>
  <si>
    <t>T 186/Rem</t>
  </si>
  <si>
    <t>Namutoni</t>
  </si>
  <si>
    <t>T 187/002</t>
  </si>
  <si>
    <t>T 187/Rem+001</t>
  </si>
  <si>
    <t>Barbarossa</t>
  </si>
  <si>
    <t>T 188</t>
  </si>
  <si>
    <t>T10188</t>
  </si>
  <si>
    <t>T 197</t>
  </si>
  <si>
    <t>T0197</t>
  </si>
  <si>
    <t>Manubi</t>
  </si>
  <si>
    <t>T 198/001</t>
  </si>
  <si>
    <t>T0198</t>
  </si>
  <si>
    <t>T 198/Rem</t>
  </si>
  <si>
    <t>T 199/001</t>
  </si>
  <si>
    <t>T0199/001</t>
  </si>
  <si>
    <t>Katzies</t>
  </si>
  <si>
    <t>T 199/002</t>
  </si>
  <si>
    <t>T0199/002</t>
  </si>
  <si>
    <t>Cala</t>
  </si>
  <si>
    <t>T 200/Rem</t>
  </si>
  <si>
    <t>T0200</t>
  </si>
  <si>
    <t>Welgelegen</t>
  </si>
  <si>
    <t>T 207/1 + 2</t>
  </si>
  <si>
    <t>T0207</t>
  </si>
  <si>
    <t>Consol Grabsstein</t>
  </si>
  <si>
    <t>T 207/Rem</t>
  </si>
  <si>
    <t>Doolhof</t>
  </si>
  <si>
    <t>T 211/001</t>
  </si>
  <si>
    <t>T0211/001</t>
  </si>
  <si>
    <t>Ebenezer</t>
  </si>
  <si>
    <t>T 215/002</t>
  </si>
  <si>
    <t>T0215/002</t>
  </si>
  <si>
    <t>T 215/003</t>
  </si>
  <si>
    <t>T0215/003</t>
  </si>
  <si>
    <t>T 317/001</t>
  </si>
  <si>
    <t>T0317/001</t>
  </si>
  <si>
    <t>Sterkstroom</t>
  </si>
  <si>
    <t>T 320</t>
  </si>
  <si>
    <t>T0320</t>
  </si>
  <si>
    <t>T 321/001</t>
  </si>
  <si>
    <t>R0321/001</t>
  </si>
  <si>
    <t>Rooivlei</t>
  </si>
  <si>
    <t>T 322/001</t>
  </si>
  <si>
    <t>T0322/001</t>
  </si>
  <si>
    <t>T 322/Rem</t>
  </si>
  <si>
    <t>T0322/Rem</t>
  </si>
  <si>
    <t>Bylersvlei</t>
  </si>
  <si>
    <t>T 323/001</t>
  </si>
  <si>
    <t>T0323/001</t>
  </si>
  <si>
    <t>T 323/Rem</t>
  </si>
  <si>
    <t>T0323/Rem</t>
  </si>
  <si>
    <t>Rooidraai</t>
  </si>
  <si>
    <t>T 324/Rem</t>
  </si>
  <si>
    <t>T0324/001</t>
  </si>
  <si>
    <t>Sandheuwel</t>
  </si>
  <si>
    <t>T 325/Rem</t>
  </si>
  <si>
    <t>T0325/Rem</t>
  </si>
  <si>
    <t>T 326/001</t>
  </si>
  <si>
    <t>T0326/001</t>
  </si>
  <si>
    <t>Dispuute</t>
  </si>
  <si>
    <t>T 327</t>
  </si>
  <si>
    <t>T327</t>
  </si>
  <si>
    <t>Haasbroek</t>
  </si>
  <si>
    <t>T 330</t>
  </si>
  <si>
    <t>Blomstraat</t>
  </si>
  <si>
    <t>T 331/001</t>
  </si>
  <si>
    <t>T0331/001</t>
  </si>
  <si>
    <t>T 332/001</t>
  </si>
  <si>
    <t>T0332/001</t>
  </si>
  <si>
    <t>Uitkoms (Duineveld)</t>
  </si>
  <si>
    <t>T 332/Rem</t>
  </si>
  <si>
    <t>T0332/Rem</t>
  </si>
  <si>
    <t>Santa Rosa</t>
  </si>
  <si>
    <t>T 334/001</t>
  </si>
  <si>
    <t>T0334/001</t>
  </si>
  <si>
    <t>Oosterlig</t>
  </si>
  <si>
    <t>T 335/001</t>
  </si>
  <si>
    <t>T0335/001</t>
  </si>
  <si>
    <t>Ruilstraat</t>
  </si>
  <si>
    <t>T 335/Rem</t>
  </si>
  <si>
    <t>T0335/Rem</t>
  </si>
  <si>
    <t>T 336/001</t>
  </si>
  <si>
    <t>T0336/001</t>
  </si>
  <si>
    <t>Kantienstraat</t>
  </si>
  <si>
    <t>T 337/001</t>
  </si>
  <si>
    <t>T0337/001</t>
  </si>
  <si>
    <t>T 338/001</t>
  </si>
  <si>
    <t>T0338/001</t>
  </si>
  <si>
    <t>Kalkhoek</t>
  </si>
  <si>
    <t>T 352</t>
  </si>
  <si>
    <t>T0352</t>
  </si>
  <si>
    <t>Hoogvertoon</t>
  </si>
  <si>
    <t>T 372/001</t>
  </si>
  <si>
    <t>T0372/001</t>
  </si>
  <si>
    <t>T 376/001</t>
  </si>
  <si>
    <t>T0376/001</t>
  </si>
  <si>
    <t>Lubbesrus</t>
  </si>
  <si>
    <t>T 377/001</t>
  </si>
  <si>
    <t>Hekan</t>
  </si>
  <si>
    <t>T 393</t>
  </si>
  <si>
    <t>T0393</t>
  </si>
  <si>
    <t>T 405/001</t>
  </si>
  <si>
    <t>T0328/001</t>
  </si>
  <si>
    <t>San Souci</t>
  </si>
  <si>
    <t>T 424/001</t>
  </si>
  <si>
    <t>T0333/001</t>
  </si>
  <si>
    <t>Hartbeespan</t>
  </si>
  <si>
    <t>T 472/002</t>
  </si>
  <si>
    <t>T0472/002</t>
  </si>
  <si>
    <t>Donkerhoek</t>
  </si>
  <si>
    <t>T 494/001</t>
  </si>
  <si>
    <t>T0494/001</t>
  </si>
  <si>
    <t>R 293/REM</t>
  </si>
  <si>
    <t>R293</t>
  </si>
  <si>
    <t>Total water abstraction - Small stock (m3/yr)</t>
  </si>
  <si>
    <t>Country</t>
  </si>
  <si>
    <t>Namibia</t>
  </si>
  <si>
    <t>Botswana</t>
  </si>
  <si>
    <t>Botswana, Namibia, South Africa</t>
  </si>
  <si>
    <t>Total water abstraction (m3/yr) (2000)</t>
  </si>
  <si>
    <t>Abstraction (m3/yr) (Approximated)</t>
  </si>
  <si>
    <t>Production (ha)</t>
  </si>
  <si>
    <t>Water abstraction (m3/yr)</t>
  </si>
  <si>
    <t>Standard water consumption (m3/yr)</t>
  </si>
  <si>
    <t>Hartebeesloop 202</t>
  </si>
  <si>
    <t>Hartebeesloop 202/1</t>
  </si>
  <si>
    <t>Okatombaka</t>
  </si>
  <si>
    <t>Grunefelde</t>
  </si>
  <si>
    <t>Muritz</t>
  </si>
  <si>
    <t>Wolfputz</t>
  </si>
  <si>
    <t>Themaat (Toeloop)</t>
  </si>
  <si>
    <t>Ja Dennoch</t>
  </si>
  <si>
    <t>Deventer</t>
  </si>
  <si>
    <t>Welbslegen</t>
  </si>
  <si>
    <t>Orab</t>
  </si>
  <si>
    <t>To be 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</si>
</sst>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#\ ##0"/>
    <numFmt numFmtId="166" formatCode="#\ ###"/>
    <numFmt numFmtId="167" formatCode="&quot;R&quot;\ #,##0;[Red]&quot;R&quot;\ \-#,##0"/>
  </numFmts>
  <fonts count="9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sz val="8"/>
      <name val="Geneva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name val="Times New Roman"/>
      <family val="1"/>
    </font>
    <font>
      <sz val="12"/>
      <color rgb="FF000000"/>
      <name val="Calibri"/>
      <family val="2"/>
      <scheme val="minor"/>
    </font>
    <font>
      <sz val="8"/>
      <color indexed="81"/>
      <name val="Tahoma"/>
    </font>
    <font>
      <b/>
      <sz val="8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Fill="1" applyBorder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/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164" fontId="1" fillId="0" borderId="3" xfId="0" applyNumberFormat="1" applyFont="1" applyFill="1" applyBorder="1"/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Alignment="1" applyProtection="1">
      <protection locked="0"/>
    </xf>
    <xf numFmtId="164" fontId="1" fillId="0" borderId="3" xfId="0" applyNumberFormat="1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164" fontId="1" fillId="0" borderId="3" xfId="0" applyNumberFormat="1" applyFont="1" applyFill="1" applyBorder="1" applyAlignment="1"/>
    <xf numFmtId="49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right"/>
      <protection locked="0"/>
    </xf>
    <xf numFmtId="164" fontId="1" fillId="0" borderId="3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/>
    <xf numFmtId="0" fontId="1" fillId="0" borderId="3" xfId="0" applyNumberFormat="1" applyFont="1" applyFill="1" applyBorder="1" applyAlignment="1"/>
    <xf numFmtId="164" fontId="3" fillId="0" borderId="3" xfId="0" applyNumberFormat="1" applyFont="1" applyFill="1" applyBorder="1" applyAlignment="1"/>
    <xf numFmtId="0" fontId="4" fillId="0" borderId="3" xfId="0" applyFont="1" applyFill="1" applyBorder="1" applyProtection="1">
      <protection locked="0"/>
    </xf>
    <xf numFmtId="167" fontId="1" fillId="0" borderId="3" xfId="0" applyNumberFormat="1" applyFont="1" applyFill="1" applyBorder="1" applyAlignment="1" applyProtection="1">
      <alignment horizontal="center"/>
      <protection locked="0"/>
    </xf>
    <xf numFmtId="167" fontId="1" fillId="0" borderId="3" xfId="0" applyNumberFormat="1" applyFont="1" applyFill="1" applyBorder="1" applyAlignment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left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164" fontId="1" fillId="0" borderId="4" xfId="0" applyNumberFormat="1" applyFont="1" applyFill="1" applyBorder="1" applyAlignment="1"/>
    <xf numFmtId="0" fontId="1" fillId="0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3" xfId="0" applyFont="1" applyFill="1" applyBorder="1" applyAlignment="1"/>
    <xf numFmtId="0" fontId="1" fillId="2" borderId="3" xfId="0" applyFont="1" applyFill="1" applyBorder="1" applyProtection="1">
      <protection locked="0"/>
    </xf>
    <xf numFmtId="49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3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/>
    <xf numFmtId="0" fontId="1" fillId="2" borderId="4" xfId="0" applyFont="1" applyFill="1" applyBorder="1" applyProtection="1">
      <protection locked="0"/>
    </xf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right"/>
    </xf>
    <xf numFmtId="165" fontId="1" fillId="2" borderId="3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6" fillId="2" borderId="0" xfId="0" applyFont="1" applyFill="1"/>
    <xf numFmtId="166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166" fontId="5" fillId="2" borderId="3" xfId="0" applyNumberFormat="1" applyFont="1" applyFill="1" applyBorder="1" applyAlignment="1" applyProtection="1">
      <alignment horizontal="right"/>
      <protection locked="0"/>
    </xf>
    <xf numFmtId="166" fontId="5" fillId="2" borderId="3" xfId="0" applyNumberFormat="1" applyFont="1" applyFill="1" applyBorder="1" applyAlignment="1">
      <alignment horizontal="right"/>
    </xf>
    <xf numFmtId="0" fontId="0" fillId="3" borderId="17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3" xfId="0" applyFill="1" applyBorder="1"/>
    <xf numFmtId="0" fontId="0" fillId="3" borderId="14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6" xfId="0" applyFill="1" applyBorder="1" applyAlignment="1"/>
    <xf numFmtId="0" fontId="0" fillId="4" borderId="1" xfId="0" applyFill="1" applyBorder="1" applyAlignment="1"/>
    <xf numFmtId="0" fontId="0" fillId="4" borderId="16" xfId="0" applyFill="1" applyBorder="1"/>
    <xf numFmtId="0" fontId="0" fillId="5" borderId="17" xfId="0" applyFill="1" applyBorder="1"/>
    <xf numFmtId="0" fontId="0" fillId="5" borderId="17" xfId="0" applyFont="1" applyFill="1" applyBorder="1"/>
    <xf numFmtId="0" fontId="0" fillId="5" borderId="12" xfId="0" applyFill="1" applyBorder="1"/>
    <xf numFmtId="0" fontId="0" fillId="5" borderId="5" xfId="0" applyFill="1" applyBorder="1"/>
    <xf numFmtId="0" fontId="0" fillId="5" borderId="5" xfId="0" applyFont="1" applyFill="1" applyBorder="1"/>
    <xf numFmtId="0" fontId="0" fillId="5" borderId="10" xfId="0" applyFill="1" applyBorder="1"/>
    <xf numFmtId="0" fontId="0" fillId="5" borderId="5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" fillId="6" borderId="5" xfId="0" applyFont="1" applyFill="1" applyBorder="1"/>
    <xf numFmtId="0" fontId="0" fillId="6" borderId="5" xfId="0" applyFill="1" applyBorder="1"/>
    <xf numFmtId="164" fontId="1" fillId="6" borderId="5" xfId="0" applyNumberFormat="1" applyFont="1" applyFill="1" applyBorder="1"/>
    <xf numFmtId="0" fontId="0" fillId="6" borderId="10" xfId="0" applyFill="1" applyBorder="1"/>
    <xf numFmtId="0" fontId="1" fillId="6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1" fillId="6" borderId="5" xfId="0" applyFont="1" applyFill="1" applyBorder="1" applyAlignment="1"/>
    <xf numFmtId="0" fontId="1" fillId="6" borderId="5" xfId="0" applyFont="1" applyFill="1" applyBorder="1" applyProtection="1">
      <protection locked="0"/>
    </xf>
    <xf numFmtId="164" fontId="1" fillId="6" borderId="5" xfId="0" applyNumberFormat="1" applyFont="1" applyFill="1" applyBorder="1" applyProtection="1">
      <protection locked="0"/>
    </xf>
    <xf numFmtId="164" fontId="1" fillId="6" borderId="5" xfId="0" applyNumberFormat="1" applyFont="1" applyFill="1" applyBorder="1" applyAlignment="1"/>
    <xf numFmtId="49" fontId="1" fillId="6" borderId="5" xfId="0" applyNumberFormat="1" applyFont="1" applyFill="1" applyBorder="1" applyAlignment="1">
      <alignment horizontal="left"/>
    </xf>
    <xf numFmtId="164" fontId="1" fillId="6" borderId="5" xfId="0" applyNumberFormat="1" applyFont="1" applyFill="1" applyBorder="1" applyAlignment="1" applyProtection="1">
      <alignment horizontal="left"/>
      <protection locked="0"/>
    </xf>
    <xf numFmtId="0" fontId="1" fillId="6" borderId="5" xfId="0" applyFont="1" applyFill="1" applyBorder="1" applyAlignment="1" applyProtection="1">
      <alignment horizontal="left"/>
      <protection locked="0"/>
    </xf>
    <xf numFmtId="164" fontId="1" fillId="6" borderId="5" xfId="0" applyNumberFormat="1" applyFont="1" applyFill="1" applyBorder="1" applyAlignment="1">
      <alignment horizontal="left"/>
    </xf>
    <xf numFmtId="0" fontId="1" fillId="6" borderId="5" xfId="0" applyFont="1" applyFill="1" applyBorder="1" applyAlignment="1" applyProtection="1">
      <protection locked="0"/>
    </xf>
    <xf numFmtId="0" fontId="2" fillId="6" borderId="5" xfId="0" applyFont="1" applyFill="1" applyBorder="1" applyProtection="1">
      <protection locked="0"/>
    </xf>
    <xf numFmtId="164" fontId="3" fillId="6" borderId="5" xfId="0" applyNumberFormat="1" applyFont="1" applyFill="1" applyBorder="1" applyAlignment="1"/>
    <xf numFmtId="0" fontId="5" fillId="6" borderId="5" xfId="0" applyFont="1" applyFill="1" applyBorder="1" applyProtection="1">
      <protection locked="0"/>
    </xf>
    <xf numFmtId="0" fontId="5" fillId="6" borderId="5" xfId="0" applyFont="1" applyFill="1" applyBorder="1"/>
    <xf numFmtId="0" fontId="0" fillId="6" borderId="18" xfId="0" applyFill="1" applyBorder="1"/>
    <xf numFmtId="0" fontId="0" fillId="6" borderId="14" xfId="0" applyFill="1" applyBorder="1"/>
    <xf numFmtId="0" fontId="0" fillId="0" borderId="17" xfId="0" applyBorder="1"/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0" fillId="0" borderId="10" xfId="0" applyBorder="1"/>
    <xf numFmtId="0" fontId="0" fillId="0" borderId="6" xfId="0" applyBorder="1"/>
    <xf numFmtId="0" fontId="0" fillId="0" borderId="16" xfId="0" applyBorder="1"/>
    <xf numFmtId="0" fontId="0" fillId="0" borderId="0" xfId="0" applyFill="1" applyBorder="1"/>
    <xf numFmtId="0" fontId="0" fillId="5" borderId="0" xfId="0" applyFill="1"/>
    <xf numFmtId="0" fontId="1" fillId="6" borderId="5" xfId="0" applyNumberFormat="1" applyFont="1" applyFill="1" applyBorder="1" applyAlignment="1"/>
    <xf numFmtId="164" fontId="1" fillId="5" borderId="5" xfId="0" applyNumberFormat="1" applyFont="1" applyFill="1" applyBorder="1" applyAlignment="1"/>
    <xf numFmtId="0" fontId="1" fillId="5" borderId="5" xfId="0" applyFont="1" applyFill="1" applyBorder="1" applyAlignment="1">
      <alignment horizontal="center"/>
    </xf>
    <xf numFmtId="0" fontId="1" fillId="5" borderId="5" xfId="0" applyNumberFormat="1" applyFont="1" applyFill="1" applyBorder="1" applyAlignment="1"/>
    <xf numFmtId="0" fontId="0" fillId="5" borderId="17" xfId="0" applyFill="1" applyBorder="1" applyAlignment="1">
      <alignment horizontal="center" vertical="center" textRotation="90"/>
    </xf>
    <xf numFmtId="0" fontId="0" fillId="5" borderId="5" xfId="0" applyFill="1" applyBorder="1" applyAlignment="1">
      <alignment horizontal="center" vertical="center" textRotation="90"/>
    </xf>
    <xf numFmtId="0" fontId="0" fillId="3" borderId="17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 textRotation="90"/>
    </xf>
    <xf numFmtId="0" fontId="0" fillId="3" borderId="18" xfId="0" applyFill="1" applyBorder="1" applyAlignment="1">
      <alignment horizontal="center" vertical="center" textRotation="90"/>
    </xf>
    <xf numFmtId="0" fontId="0" fillId="6" borderId="5" xfId="0" applyFill="1" applyBorder="1" applyAlignment="1">
      <alignment horizontal="center" vertical="center" textRotation="90"/>
    </xf>
    <xf numFmtId="0" fontId="0" fillId="6" borderId="18" xfId="0" applyFill="1" applyBorder="1" applyAlignment="1">
      <alignment horizontal="center" vertical="center" textRotation="90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89"/>
  <sheetViews>
    <sheetView tabSelected="1" workbookViewId="0">
      <selection activeCell="E16" sqref="E16"/>
    </sheetView>
  </sheetViews>
  <sheetFormatPr baseColWidth="10" defaultRowHeight="16" x14ac:dyDescent="0.2"/>
  <cols>
    <col min="1" max="1" width="15.1640625" customWidth="1"/>
    <col min="2" max="3" width="27.5" customWidth="1"/>
    <col min="4" max="5" width="18.83203125" customWidth="1"/>
    <col min="6" max="6" width="30.83203125" customWidth="1"/>
    <col min="7" max="7" width="22.83203125" customWidth="1"/>
    <col min="8" max="8" width="67.6640625" customWidth="1"/>
  </cols>
  <sheetData>
    <row r="1" spans="1:8" ht="17" thickBot="1" x14ac:dyDescent="0.25">
      <c r="A1" s="62"/>
      <c r="B1" s="1" t="s">
        <v>1</v>
      </c>
      <c r="C1" s="1" t="s">
        <v>2931</v>
      </c>
      <c r="D1" s="60" t="s">
        <v>15</v>
      </c>
      <c r="E1" s="1" t="s">
        <v>16</v>
      </c>
      <c r="F1" s="1" t="s">
        <v>2936</v>
      </c>
      <c r="G1" s="1" t="s">
        <v>3</v>
      </c>
      <c r="H1" s="61" t="s">
        <v>2</v>
      </c>
    </row>
    <row r="2" spans="1:8" x14ac:dyDescent="0.2">
      <c r="A2" s="138" t="s">
        <v>65</v>
      </c>
      <c r="B2" s="76" t="s">
        <v>0</v>
      </c>
      <c r="C2" s="76" t="s">
        <v>2932</v>
      </c>
      <c r="D2" s="77">
        <v>-23.64</v>
      </c>
      <c r="E2" s="76">
        <v>19.37</v>
      </c>
      <c r="F2" s="76">
        <v>60000</v>
      </c>
      <c r="G2" s="76" t="s">
        <v>4</v>
      </c>
      <c r="H2" s="78"/>
    </row>
    <row r="3" spans="1:8" x14ac:dyDescent="0.2">
      <c r="A3" s="139"/>
      <c r="B3" s="79" t="s">
        <v>5</v>
      </c>
      <c r="C3" s="79" t="s">
        <v>2932</v>
      </c>
      <c r="D3" s="80">
        <v>-24.13</v>
      </c>
      <c r="E3" s="79">
        <v>19.11</v>
      </c>
      <c r="F3" s="79">
        <v>300000</v>
      </c>
      <c r="G3" s="79" t="s">
        <v>4</v>
      </c>
      <c r="H3" s="81"/>
    </row>
    <row r="4" spans="1:8" x14ac:dyDescent="0.2">
      <c r="A4" s="139"/>
      <c r="B4" s="79" t="s">
        <v>6</v>
      </c>
      <c r="C4" s="79" t="s">
        <v>2932</v>
      </c>
      <c r="D4" s="80">
        <v>-24.85</v>
      </c>
      <c r="E4" s="79">
        <v>18.8</v>
      </c>
      <c r="F4" s="79">
        <v>80000</v>
      </c>
      <c r="G4" s="79" t="s">
        <v>4</v>
      </c>
      <c r="H4" s="81"/>
    </row>
    <row r="5" spans="1:8" x14ac:dyDescent="0.2">
      <c r="A5" s="139"/>
      <c r="B5" s="79" t="s">
        <v>7</v>
      </c>
      <c r="C5" s="79" t="s">
        <v>2932</v>
      </c>
      <c r="D5" s="80">
        <v>-25</v>
      </c>
      <c r="E5" s="79">
        <v>18.149999999999999</v>
      </c>
      <c r="F5" s="79">
        <v>40000</v>
      </c>
      <c r="G5" s="79" t="s">
        <v>4</v>
      </c>
      <c r="H5" s="81"/>
    </row>
    <row r="6" spans="1:8" x14ac:dyDescent="0.2">
      <c r="A6" s="139"/>
      <c r="B6" s="79" t="s">
        <v>8</v>
      </c>
      <c r="C6" s="79" t="s">
        <v>2932</v>
      </c>
      <c r="D6" s="80">
        <v>-23.5</v>
      </c>
      <c r="E6" s="79">
        <v>18.78</v>
      </c>
      <c r="F6" s="79">
        <v>110000</v>
      </c>
      <c r="G6" s="79" t="s">
        <v>4</v>
      </c>
      <c r="H6" s="81"/>
    </row>
    <row r="7" spans="1:8" x14ac:dyDescent="0.2">
      <c r="A7" s="139"/>
      <c r="B7" s="79" t="s">
        <v>9</v>
      </c>
      <c r="C7" s="79" t="s">
        <v>2932</v>
      </c>
      <c r="D7" s="80">
        <v>-23.18</v>
      </c>
      <c r="E7" s="79">
        <v>19.55</v>
      </c>
      <c r="F7" s="79">
        <v>60000</v>
      </c>
      <c r="G7" s="79" t="s">
        <v>4</v>
      </c>
      <c r="H7" s="81"/>
    </row>
    <row r="8" spans="1:8" x14ac:dyDescent="0.2">
      <c r="A8" s="139"/>
      <c r="B8" s="79" t="s">
        <v>10</v>
      </c>
      <c r="C8" s="79" t="s">
        <v>2932</v>
      </c>
      <c r="D8" s="80">
        <v>-24.34</v>
      </c>
      <c r="E8" s="79">
        <v>18.399999999999999</v>
      </c>
      <c r="F8" s="79">
        <v>120000</v>
      </c>
      <c r="G8" s="79" t="s">
        <v>4</v>
      </c>
      <c r="H8" s="81"/>
    </row>
    <row r="9" spans="1:8" ht="17" thickBot="1" x14ac:dyDescent="0.25">
      <c r="A9" s="140"/>
      <c r="B9" s="82" t="s">
        <v>11</v>
      </c>
      <c r="C9" s="82" t="s">
        <v>2933</v>
      </c>
      <c r="D9" s="83">
        <v>-23.13</v>
      </c>
      <c r="E9" s="82">
        <v>20.28</v>
      </c>
      <c r="F9" s="82">
        <v>120000</v>
      </c>
      <c r="G9" s="82" t="s">
        <v>12</v>
      </c>
      <c r="H9" s="84"/>
    </row>
    <row r="10" spans="1:8" ht="17" thickBot="1" x14ac:dyDescent="0.25">
      <c r="A10" s="85" t="s">
        <v>66</v>
      </c>
      <c r="B10" s="86" t="s">
        <v>13</v>
      </c>
      <c r="C10" s="86" t="s">
        <v>2934</v>
      </c>
      <c r="D10" s="87" t="s">
        <v>14</v>
      </c>
      <c r="E10" s="88"/>
      <c r="F10" s="89" t="s">
        <v>2951</v>
      </c>
      <c r="G10" s="86"/>
      <c r="H10" s="89" t="s">
        <v>17</v>
      </c>
    </row>
    <row r="11" spans="1:8" x14ac:dyDescent="0.2">
      <c r="A11" s="136" t="s">
        <v>64</v>
      </c>
      <c r="B11" s="90" t="s">
        <v>19</v>
      </c>
      <c r="C11" s="90" t="s">
        <v>2932</v>
      </c>
      <c r="D11" s="91">
        <v>-23.75572</v>
      </c>
      <c r="E11" s="91">
        <v>18.88231</v>
      </c>
      <c r="F11" s="131">
        <v>110000</v>
      </c>
      <c r="G11" s="90"/>
      <c r="H11" s="92"/>
    </row>
    <row r="12" spans="1:8" x14ac:dyDescent="0.2">
      <c r="A12" s="137"/>
      <c r="B12" s="93" t="s">
        <v>21</v>
      </c>
      <c r="C12" s="93" t="s">
        <v>2932</v>
      </c>
      <c r="D12" s="94">
        <v>-24.68882</v>
      </c>
      <c r="E12" s="94">
        <v>18.67343</v>
      </c>
      <c r="F12" s="131">
        <v>262000</v>
      </c>
      <c r="G12" s="93"/>
      <c r="H12" s="95"/>
    </row>
    <row r="13" spans="1:8" x14ac:dyDescent="0.2">
      <c r="A13" s="137"/>
      <c r="B13" s="93" t="s">
        <v>23</v>
      </c>
      <c r="C13" s="93" t="s">
        <v>2932</v>
      </c>
      <c r="D13" s="94">
        <v>-23.784050000000001</v>
      </c>
      <c r="E13" s="94">
        <v>18.002079999999999</v>
      </c>
      <c r="F13" s="131">
        <v>139000</v>
      </c>
      <c r="G13" s="93"/>
      <c r="H13" s="95"/>
    </row>
    <row r="14" spans="1:8" x14ac:dyDescent="0.2">
      <c r="A14" s="137"/>
      <c r="B14" s="93" t="s">
        <v>25</v>
      </c>
      <c r="C14" s="93" t="s">
        <v>2932</v>
      </c>
      <c r="D14" s="96">
        <v>-24.21846</v>
      </c>
      <c r="E14" s="96">
        <v>18.414429999999999</v>
      </c>
      <c r="F14" s="131">
        <v>468000</v>
      </c>
      <c r="G14" s="93"/>
      <c r="H14" s="95"/>
    </row>
    <row r="15" spans="1:8" x14ac:dyDescent="0.2">
      <c r="A15" s="137"/>
      <c r="B15" s="93" t="s">
        <v>26</v>
      </c>
      <c r="C15" s="93" t="s">
        <v>2932</v>
      </c>
      <c r="D15" s="96">
        <v>-24.14114</v>
      </c>
      <c r="E15" s="96">
        <v>18.29974</v>
      </c>
      <c r="F15" s="131">
        <v>40000</v>
      </c>
      <c r="G15" s="93"/>
      <c r="H15" s="95"/>
    </row>
    <row r="16" spans="1:8" x14ac:dyDescent="0.2">
      <c r="A16" s="137"/>
      <c r="B16" s="93" t="s">
        <v>58</v>
      </c>
      <c r="C16" s="93" t="s">
        <v>2932</v>
      </c>
      <c r="D16" s="133">
        <v>-23.728459999999998</v>
      </c>
      <c r="E16" s="133">
        <v>18.321650000000002</v>
      </c>
      <c r="F16" s="131">
        <v>130000</v>
      </c>
      <c r="G16" s="93"/>
      <c r="H16" s="95"/>
    </row>
    <row r="17" spans="1:8" x14ac:dyDescent="0.2">
      <c r="A17" s="137"/>
      <c r="B17" s="93" t="s">
        <v>28</v>
      </c>
      <c r="C17" s="93" t="s">
        <v>2932</v>
      </c>
      <c r="D17" s="96">
        <v>-23.687270000000002</v>
      </c>
      <c r="E17" s="96">
        <v>18.275680000000001</v>
      </c>
      <c r="F17" s="131">
        <v>12000</v>
      </c>
      <c r="G17" s="93"/>
      <c r="H17" s="95"/>
    </row>
    <row r="18" spans="1:8" x14ac:dyDescent="0.2">
      <c r="A18" s="137"/>
      <c r="B18" s="93" t="s">
        <v>29</v>
      </c>
      <c r="C18" s="93" t="s">
        <v>2932</v>
      </c>
      <c r="D18" s="96">
        <v>-23.68281</v>
      </c>
      <c r="E18" s="96">
        <v>18.018219999999999</v>
      </c>
      <c r="F18" s="131">
        <v>49000</v>
      </c>
      <c r="G18" s="93"/>
      <c r="H18" s="95"/>
    </row>
    <row r="19" spans="1:8" x14ac:dyDescent="0.2">
      <c r="A19" s="137"/>
      <c r="B19" s="93" t="s">
        <v>27</v>
      </c>
      <c r="C19" s="93" t="s">
        <v>2932</v>
      </c>
      <c r="D19" s="96">
        <v>-23.94059</v>
      </c>
      <c r="E19" s="96">
        <v>18.320049999999998</v>
      </c>
      <c r="F19" s="131">
        <v>385000</v>
      </c>
      <c r="G19" s="93"/>
      <c r="H19" s="95"/>
    </row>
    <row r="20" spans="1:8" x14ac:dyDescent="0.2">
      <c r="A20" s="137"/>
      <c r="B20" s="93" t="s">
        <v>30</v>
      </c>
      <c r="C20" s="93" t="s">
        <v>2932</v>
      </c>
      <c r="D20" s="96">
        <v>-23.683599999999998</v>
      </c>
      <c r="E20" s="96">
        <v>18.018999999999998</v>
      </c>
      <c r="F20" s="131">
        <v>80000</v>
      </c>
      <c r="G20" s="93"/>
      <c r="H20" s="95"/>
    </row>
    <row r="21" spans="1:8" x14ac:dyDescent="0.2">
      <c r="A21" s="137"/>
      <c r="B21" s="93" t="s">
        <v>31</v>
      </c>
      <c r="C21" s="93" t="s">
        <v>2932</v>
      </c>
      <c r="D21" s="96">
        <v>-23.972770000000001</v>
      </c>
      <c r="E21" s="96">
        <v>17.99316</v>
      </c>
      <c r="F21" s="131">
        <v>65000</v>
      </c>
      <c r="G21" s="93"/>
      <c r="H21" s="95"/>
    </row>
    <row r="22" spans="1:8" x14ac:dyDescent="0.2">
      <c r="A22" s="137"/>
      <c r="B22" s="93" t="s">
        <v>33</v>
      </c>
      <c r="C22" s="93" t="s">
        <v>2932</v>
      </c>
      <c r="D22" s="93">
        <v>-24.21509</v>
      </c>
      <c r="E22" s="93">
        <v>18.298780000000001</v>
      </c>
      <c r="F22" s="131">
        <v>484000</v>
      </c>
      <c r="G22" s="93"/>
      <c r="H22" s="95"/>
    </row>
    <row r="23" spans="1:8" x14ac:dyDescent="0.2">
      <c r="A23" s="137"/>
      <c r="B23" s="93" t="s">
        <v>34</v>
      </c>
      <c r="C23" s="93" t="s">
        <v>2932</v>
      </c>
      <c r="D23" s="133">
        <v>-24.141549999999999</v>
      </c>
      <c r="E23" s="133">
        <v>18.301760000000002</v>
      </c>
      <c r="F23" s="131">
        <v>40000</v>
      </c>
      <c r="G23" s="93"/>
      <c r="H23" s="95"/>
    </row>
    <row r="24" spans="1:8" x14ac:dyDescent="0.2">
      <c r="A24" s="137"/>
      <c r="B24" s="93" t="s">
        <v>35</v>
      </c>
      <c r="C24" s="93" t="s">
        <v>2932</v>
      </c>
      <c r="D24" s="96">
        <v>-23.797270000000001</v>
      </c>
      <c r="E24" s="96">
        <v>23.797270000000001</v>
      </c>
      <c r="F24" s="131">
        <v>580000</v>
      </c>
      <c r="G24" s="93"/>
      <c r="H24" s="95"/>
    </row>
    <row r="25" spans="1:8" x14ac:dyDescent="0.2">
      <c r="A25" s="137"/>
      <c r="B25" s="93" t="s">
        <v>36</v>
      </c>
      <c r="C25" s="93" t="s">
        <v>2932</v>
      </c>
      <c r="D25" s="93">
        <v>-24.567699999999999</v>
      </c>
      <c r="E25" s="93">
        <v>18.58672</v>
      </c>
      <c r="F25" s="131">
        <v>308000</v>
      </c>
      <c r="G25" s="93"/>
      <c r="H25" s="95"/>
    </row>
    <row r="26" spans="1:8" x14ac:dyDescent="0.2">
      <c r="A26" s="137"/>
      <c r="B26" s="93" t="s">
        <v>22</v>
      </c>
      <c r="C26" s="93" t="s">
        <v>2932</v>
      </c>
      <c r="D26" s="93">
        <v>-24.529330000000002</v>
      </c>
      <c r="E26" s="93">
        <v>18.555852000000002</v>
      </c>
      <c r="F26" s="131">
        <v>255000</v>
      </c>
      <c r="G26" s="93"/>
      <c r="H26" s="95"/>
    </row>
    <row r="27" spans="1:8" x14ac:dyDescent="0.2">
      <c r="A27" s="137"/>
      <c r="B27" s="93" t="s">
        <v>37</v>
      </c>
      <c r="C27" s="93" t="s">
        <v>2932</v>
      </c>
      <c r="D27" s="97">
        <v>-24.224240000000002</v>
      </c>
      <c r="E27" s="97">
        <v>18.64922</v>
      </c>
      <c r="F27" s="131">
        <v>110000</v>
      </c>
      <c r="G27" s="93"/>
      <c r="H27" s="95"/>
    </row>
    <row r="28" spans="1:8" x14ac:dyDescent="0.2">
      <c r="A28" s="137"/>
      <c r="B28" s="93" t="s">
        <v>38</v>
      </c>
      <c r="C28" s="93" t="s">
        <v>2932</v>
      </c>
      <c r="D28" s="93">
        <v>-24.216259999999998</v>
      </c>
      <c r="E28" s="93">
        <v>18.569690000000001</v>
      </c>
      <c r="F28" s="131">
        <v>40000</v>
      </c>
      <c r="G28" s="93"/>
      <c r="H28" s="95"/>
    </row>
    <row r="29" spans="1:8" x14ac:dyDescent="0.2">
      <c r="A29" s="137"/>
      <c r="B29" s="93" t="s">
        <v>39</v>
      </c>
      <c r="C29" s="93" t="s">
        <v>2932</v>
      </c>
      <c r="D29" s="93">
        <v>-24.16508</v>
      </c>
      <c r="E29" s="93">
        <v>18.551359999999999</v>
      </c>
      <c r="F29" s="131">
        <v>66000</v>
      </c>
      <c r="G29" s="93"/>
      <c r="H29" s="95"/>
    </row>
    <row r="30" spans="1:8" x14ac:dyDescent="0.2">
      <c r="A30" s="137"/>
      <c r="B30" s="93" t="s">
        <v>40</v>
      </c>
      <c r="C30" s="93" t="s">
        <v>2932</v>
      </c>
      <c r="D30" s="97">
        <v>-24.319320000000001</v>
      </c>
      <c r="E30" s="97">
        <v>18.60811</v>
      </c>
      <c r="F30" s="131">
        <v>462000</v>
      </c>
      <c r="G30" s="93"/>
      <c r="H30" s="95"/>
    </row>
    <row r="31" spans="1:8" x14ac:dyDescent="0.2">
      <c r="A31" s="137"/>
      <c r="B31" s="93" t="s">
        <v>43</v>
      </c>
      <c r="C31" s="93" t="s">
        <v>2932</v>
      </c>
      <c r="D31" s="93">
        <v>-24.224240000000002</v>
      </c>
      <c r="E31" s="93">
        <v>18.729769999999998</v>
      </c>
      <c r="F31" s="131">
        <v>132000</v>
      </c>
      <c r="G31" s="93"/>
      <c r="H31" s="95"/>
    </row>
    <row r="32" spans="1:8" x14ac:dyDescent="0.2">
      <c r="A32" s="137"/>
      <c r="B32" s="93" t="s">
        <v>44</v>
      </c>
      <c r="C32" s="93" t="s">
        <v>2932</v>
      </c>
      <c r="D32" s="93">
        <v>-24.186820000000001</v>
      </c>
      <c r="E32" s="93">
        <v>18.6937</v>
      </c>
      <c r="F32" s="131">
        <v>358600</v>
      </c>
      <c r="G32" s="93"/>
      <c r="H32" s="95"/>
    </row>
    <row r="33" spans="1:8" x14ac:dyDescent="0.2">
      <c r="A33" s="137"/>
      <c r="B33" s="93" t="s">
        <v>45</v>
      </c>
      <c r="C33" s="93" t="s">
        <v>2932</v>
      </c>
      <c r="D33" s="97">
        <v>-24.279299999999999</v>
      </c>
      <c r="E33" s="97">
        <v>18.57368</v>
      </c>
      <c r="F33" s="131">
        <v>50000</v>
      </c>
      <c r="G33" s="93"/>
      <c r="H33" s="95"/>
    </row>
    <row r="34" spans="1:8" x14ac:dyDescent="0.2">
      <c r="A34" s="137"/>
      <c r="B34" s="93" t="s">
        <v>46</v>
      </c>
      <c r="C34" s="93" t="s">
        <v>2932</v>
      </c>
      <c r="D34" s="93">
        <v>-24.260249999999999</v>
      </c>
      <c r="E34" s="93">
        <v>18.526710000000001</v>
      </c>
      <c r="F34" s="131">
        <v>270000</v>
      </c>
      <c r="G34" s="93"/>
      <c r="H34" s="95"/>
    </row>
    <row r="35" spans="1:8" x14ac:dyDescent="0.2">
      <c r="A35" s="137"/>
      <c r="B35" s="93" t="s">
        <v>47</v>
      </c>
      <c r="C35" s="93" t="s">
        <v>2932</v>
      </c>
      <c r="D35" s="93">
        <v>-24.277090000000001</v>
      </c>
      <c r="E35" s="93">
        <v>18.526710000000001</v>
      </c>
      <c r="F35" s="131">
        <v>56000</v>
      </c>
      <c r="G35" s="93"/>
      <c r="H35" s="95"/>
    </row>
    <row r="36" spans="1:8" x14ac:dyDescent="0.2">
      <c r="A36" s="137"/>
      <c r="B36" s="93" t="s">
        <v>48</v>
      </c>
      <c r="C36" s="93" t="s">
        <v>2932</v>
      </c>
      <c r="D36" s="93">
        <v>-24.333410000000001</v>
      </c>
      <c r="E36" s="93">
        <v>18.42022</v>
      </c>
      <c r="F36" s="131">
        <v>132000</v>
      </c>
      <c r="G36" s="93"/>
      <c r="H36" s="95"/>
    </row>
    <row r="37" spans="1:8" x14ac:dyDescent="0.2">
      <c r="A37" s="137"/>
      <c r="B37" s="93" t="s">
        <v>18</v>
      </c>
      <c r="C37" s="93" t="s">
        <v>2932</v>
      </c>
      <c r="D37" s="93">
        <v>-24.32583</v>
      </c>
      <c r="E37" s="93">
        <v>18.42015</v>
      </c>
      <c r="F37" s="131">
        <v>330000</v>
      </c>
      <c r="G37" s="93"/>
      <c r="H37" s="95"/>
    </row>
    <row r="38" spans="1:8" x14ac:dyDescent="0.2">
      <c r="A38" s="137"/>
      <c r="B38" s="93" t="s">
        <v>10</v>
      </c>
      <c r="C38" s="93" t="s">
        <v>2932</v>
      </c>
      <c r="D38" s="93">
        <v>-24.32686</v>
      </c>
      <c r="E38" s="93">
        <v>18.385739999999998</v>
      </c>
      <c r="F38" s="131">
        <v>1895000</v>
      </c>
      <c r="G38" s="93"/>
      <c r="H38" s="95"/>
    </row>
    <row r="39" spans="1:8" x14ac:dyDescent="0.2">
      <c r="A39" s="137"/>
      <c r="B39" s="93" t="s">
        <v>49</v>
      </c>
      <c r="C39" s="93" t="s">
        <v>2932</v>
      </c>
      <c r="D39" s="93">
        <v>-24.337430000000001</v>
      </c>
      <c r="E39" s="93">
        <v>18.367329999999999</v>
      </c>
      <c r="F39" s="131">
        <v>105000</v>
      </c>
      <c r="G39" s="93"/>
      <c r="H39" s="95"/>
    </row>
    <row r="40" spans="1:8" x14ac:dyDescent="0.2">
      <c r="A40" s="137"/>
      <c r="B40" s="93" t="s">
        <v>50</v>
      </c>
      <c r="C40" s="93" t="s">
        <v>2932</v>
      </c>
      <c r="D40" s="93">
        <v>-24.416370000000001</v>
      </c>
      <c r="E40" s="93">
        <v>18.486650000000001</v>
      </c>
      <c r="F40" s="131">
        <v>264000</v>
      </c>
      <c r="G40" s="93"/>
      <c r="H40" s="95"/>
    </row>
    <row r="41" spans="1:8" x14ac:dyDescent="0.2">
      <c r="A41" s="137"/>
      <c r="B41" s="93" t="s">
        <v>51</v>
      </c>
      <c r="C41" s="93" t="s">
        <v>2932</v>
      </c>
      <c r="D41" s="93">
        <v>-24.572929999999999</v>
      </c>
      <c r="E41" s="93">
        <v>18.603149999999999</v>
      </c>
      <c r="F41" s="131">
        <v>220000</v>
      </c>
      <c r="G41" s="93"/>
      <c r="H41" s="95"/>
    </row>
    <row r="42" spans="1:8" x14ac:dyDescent="0.2">
      <c r="A42" s="137"/>
      <c r="B42" s="93" t="s">
        <v>52</v>
      </c>
      <c r="C42" s="93" t="s">
        <v>2932</v>
      </c>
      <c r="D42" s="93">
        <v>-24.388169999999999</v>
      </c>
      <c r="E42" s="93">
        <v>18.89601</v>
      </c>
      <c r="F42" s="131">
        <v>10000</v>
      </c>
      <c r="G42" s="93"/>
      <c r="H42" s="95"/>
    </row>
    <row r="43" spans="1:8" x14ac:dyDescent="0.2">
      <c r="A43" s="137"/>
      <c r="B43" s="93" t="s">
        <v>2940</v>
      </c>
      <c r="C43" s="93" t="s">
        <v>2932</v>
      </c>
      <c r="D43" s="133">
        <v>-24.37031</v>
      </c>
      <c r="E43" s="133">
        <v>18.685110000000002</v>
      </c>
      <c r="F43" s="131">
        <v>40000</v>
      </c>
      <c r="G43" s="93"/>
      <c r="H43" s="95"/>
    </row>
    <row r="44" spans="1:8" x14ac:dyDescent="0.2">
      <c r="A44" s="137"/>
      <c r="B44" s="93" t="s">
        <v>2941</v>
      </c>
      <c r="C44" s="93" t="s">
        <v>2932</v>
      </c>
      <c r="D44" s="133">
        <v>-24.37031</v>
      </c>
      <c r="E44" s="133">
        <v>18.685110000000002</v>
      </c>
      <c r="F44" s="131">
        <v>460000</v>
      </c>
      <c r="G44" s="93"/>
      <c r="H44" s="95"/>
    </row>
    <row r="45" spans="1:8" x14ac:dyDescent="0.2">
      <c r="A45" s="137"/>
      <c r="B45" s="93" t="s">
        <v>54</v>
      </c>
      <c r="C45" s="93" t="s">
        <v>2932</v>
      </c>
      <c r="D45" s="93">
        <v>-24.442039999999999</v>
      </c>
      <c r="E45" s="93">
        <v>18.57696</v>
      </c>
      <c r="F45" s="131">
        <v>330000</v>
      </c>
      <c r="G45" s="93"/>
      <c r="H45" s="95"/>
    </row>
    <row r="46" spans="1:8" x14ac:dyDescent="0.2">
      <c r="A46" s="137"/>
      <c r="B46" s="93" t="s">
        <v>55</v>
      </c>
      <c r="C46" s="93" t="s">
        <v>2932</v>
      </c>
      <c r="D46" s="93">
        <v>-24.34083</v>
      </c>
      <c r="E46" s="93">
        <v>18.591850000000001</v>
      </c>
      <c r="F46" s="131">
        <v>400000</v>
      </c>
      <c r="G46" s="93"/>
      <c r="H46" s="95"/>
    </row>
    <row r="47" spans="1:8" x14ac:dyDescent="0.2">
      <c r="A47" s="137"/>
      <c r="B47" s="93" t="s">
        <v>1233</v>
      </c>
      <c r="C47" s="93" t="s">
        <v>2932</v>
      </c>
      <c r="D47" s="93">
        <v>-24.53276</v>
      </c>
      <c r="E47" s="93">
        <v>18.572939999999999</v>
      </c>
      <c r="F47" s="131">
        <v>110000</v>
      </c>
      <c r="G47" s="93"/>
      <c r="H47" s="95"/>
    </row>
    <row r="48" spans="1:8" x14ac:dyDescent="0.2">
      <c r="A48" s="137"/>
      <c r="B48" s="93" t="s">
        <v>2942</v>
      </c>
      <c r="C48" s="93" t="s">
        <v>2932</v>
      </c>
      <c r="D48" s="93"/>
      <c r="E48" s="93"/>
      <c r="F48" s="131">
        <v>44000</v>
      </c>
      <c r="G48" s="93"/>
      <c r="H48" s="95"/>
    </row>
    <row r="49" spans="1:8" x14ac:dyDescent="0.2">
      <c r="A49" s="137"/>
      <c r="B49" s="93" t="s">
        <v>2943</v>
      </c>
      <c r="C49" s="93" t="s">
        <v>2932</v>
      </c>
      <c r="D49" s="133">
        <v>-24.44858</v>
      </c>
      <c r="E49" s="133">
        <v>18.477129999999999</v>
      </c>
      <c r="F49" s="131">
        <v>105000</v>
      </c>
      <c r="G49" s="93"/>
      <c r="H49" s="95"/>
    </row>
    <row r="50" spans="1:8" x14ac:dyDescent="0.2">
      <c r="A50" s="137"/>
      <c r="B50" s="93" t="s">
        <v>1494</v>
      </c>
      <c r="C50" s="93" t="s">
        <v>2932</v>
      </c>
      <c r="D50" s="133">
        <v>-24.5246</v>
      </c>
      <c r="E50" s="133">
        <v>18.825849999999999</v>
      </c>
      <c r="F50" s="131">
        <v>405000</v>
      </c>
      <c r="G50" s="93"/>
      <c r="H50" s="95"/>
    </row>
    <row r="51" spans="1:8" x14ac:dyDescent="0.2">
      <c r="A51" s="137"/>
      <c r="B51" s="93" t="s">
        <v>1491</v>
      </c>
      <c r="C51" s="93" t="s">
        <v>2932</v>
      </c>
      <c r="D51" s="133">
        <v>-24.452999999999999</v>
      </c>
      <c r="E51" s="133">
        <v>18.767499999999998</v>
      </c>
      <c r="F51" s="131">
        <v>405000</v>
      </c>
      <c r="G51" s="93"/>
      <c r="H51" s="95"/>
    </row>
    <row r="52" spans="1:8" x14ac:dyDescent="0.2">
      <c r="A52" s="137"/>
      <c r="B52" s="93" t="s">
        <v>2944</v>
      </c>
      <c r="C52" s="93" t="s">
        <v>2932</v>
      </c>
      <c r="D52" s="133">
        <v>-24.081150000000001</v>
      </c>
      <c r="E52" s="133">
        <v>18.496300000000002</v>
      </c>
      <c r="F52" s="131">
        <v>418000</v>
      </c>
      <c r="G52" s="93"/>
      <c r="H52" s="95"/>
    </row>
    <row r="53" spans="1:8" x14ac:dyDescent="0.2">
      <c r="A53" s="137"/>
      <c r="B53" s="93" t="s">
        <v>2945</v>
      </c>
      <c r="C53" s="93" t="s">
        <v>2932</v>
      </c>
      <c r="D53" s="93"/>
      <c r="E53" s="93"/>
      <c r="F53" s="131">
        <v>21000</v>
      </c>
      <c r="G53" s="93"/>
      <c r="H53" s="95"/>
    </row>
    <row r="54" spans="1:8" x14ac:dyDescent="0.2">
      <c r="A54" s="137"/>
      <c r="B54" s="93" t="s">
        <v>2946</v>
      </c>
      <c r="C54" s="93" t="s">
        <v>2932</v>
      </c>
      <c r="D54" s="133">
        <v>-24.690049999999999</v>
      </c>
      <c r="E54" s="133">
        <v>18.272590000000001</v>
      </c>
      <c r="F54" s="131">
        <v>78000</v>
      </c>
      <c r="G54" s="93"/>
      <c r="H54" s="95"/>
    </row>
    <row r="55" spans="1:8" x14ac:dyDescent="0.2">
      <c r="A55" s="137"/>
      <c r="B55" s="93" t="s">
        <v>1672</v>
      </c>
      <c r="C55" s="93" t="s">
        <v>2932</v>
      </c>
      <c r="D55" s="134">
        <v>-24.083690000000001</v>
      </c>
      <c r="E55" s="134">
        <v>19.01275</v>
      </c>
      <c r="F55" s="131">
        <v>66000</v>
      </c>
      <c r="G55" s="93"/>
      <c r="H55" s="95"/>
    </row>
    <row r="56" spans="1:8" x14ac:dyDescent="0.2">
      <c r="A56" s="137"/>
      <c r="B56" s="93" t="s">
        <v>2947</v>
      </c>
      <c r="C56" s="93" t="s">
        <v>2932</v>
      </c>
      <c r="D56" s="133">
        <v>-23.7333</v>
      </c>
      <c r="E56" s="133">
        <v>18.14312</v>
      </c>
      <c r="F56" s="131">
        <v>400000</v>
      </c>
      <c r="G56" s="93"/>
      <c r="H56" s="95"/>
    </row>
    <row r="57" spans="1:8" x14ac:dyDescent="0.2">
      <c r="A57" s="137"/>
      <c r="B57" s="93" t="s">
        <v>1122</v>
      </c>
      <c r="C57" s="93" t="s">
        <v>2932</v>
      </c>
      <c r="D57" s="133">
        <v>-24.29983</v>
      </c>
      <c r="E57" s="133">
        <v>18.200939999999999</v>
      </c>
      <c r="F57" s="131">
        <v>440000</v>
      </c>
      <c r="G57" s="93"/>
      <c r="H57" s="95"/>
    </row>
    <row r="58" spans="1:8" x14ac:dyDescent="0.2">
      <c r="A58" s="137"/>
      <c r="B58" s="93" t="s">
        <v>2948</v>
      </c>
      <c r="C58" s="93" t="s">
        <v>2932</v>
      </c>
      <c r="D58" s="93"/>
      <c r="E58" s="93"/>
      <c r="F58" s="131">
        <v>50000</v>
      </c>
      <c r="G58" s="93"/>
      <c r="H58" s="95"/>
    </row>
    <row r="59" spans="1:8" x14ac:dyDescent="0.2">
      <c r="A59" s="137"/>
      <c r="B59" s="93" t="s">
        <v>2949</v>
      </c>
      <c r="C59" s="93" t="s">
        <v>2932</v>
      </c>
      <c r="D59" s="133">
        <v>-25.827500000000001</v>
      </c>
      <c r="E59" s="133">
        <v>19.271850000000001</v>
      </c>
      <c r="F59" s="131">
        <v>154000</v>
      </c>
      <c r="G59" s="93"/>
      <c r="H59" s="95"/>
    </row>
    <row r="60" spans="1:8" x14ac:dyDescent="0.2">
      <c r="A60" s="137"/>
      <c r="B60" s="93" t="s">
        <v>38</v>
      </c>
      <c r="C60" s="93" t="s">
        <v>2932</v>
      </c>
      <c r="D60" s="133">
        <v>-24.20506</v>
      </c>
      <c r="E60" s="133">
        <v>18.57132</v>
      </c>
      <c r="F60" s="131">
        <v>56000</v>
      </c>
      <c r="G60" s="93"/>
      <c r="H60" s="95"/>
    </row>
    <row r="61" spans="1:8" x14ac:dyDescent="0.2">
      <c r="A61" s="137"/>
      <c r="B61" s="93" t="s">
        <v>764</v>
      </c>
      <c r="C61" s="93" t="s">
        <v>2932</v>
      </c>
      <c r="D61" s="133">
        <v>-23.698</v>
      </c>
      <c r="E61" s="133">
        <v>17.954249999999998</v>
      </c>
      <c r="F61" s="131">
        <v>150000</v>
      </c>
      <c r="G61" s="93"/>
      <c r="H61" s="95"/>
    </row>
    <row r="62" spans="1:8" x14ac:dyDescent="0.2">
      <c r="A62" s="137"/>
      <c r="B62" s="93" t="s">
        <v>2950</v>
      </c>
      <c r="C62" s="93" t="s">
        <v>2932</v>
      </c>
      <c r="D62" s="135">
        <v>-24.783899999999999</v>
      </c>
      <c r="E62" s="133">
        <v>17.87677</v>
      </c>
      <c r="F62" s="131">
        <v>330000</v>
      </c>
      <c r="G62" s="93"/>
      <c r="H62" s="95"/>
    </row>
    <row r="63" spans="1:8" ht="16" customHeight="1" x14ac:dyDescent="0.2">
      <c r="A63" s="141" t="s">
        <v>68</v>
      </c>
      <c r="B63" s="98" t="s">
        <v>77</v>
      </c>
      <c r="C63" s="99" t="s">
        <v>2932</v>
      </c>
      <c r="D63" s="100">
        <v>-23.20682</v>
      </c>
      <c r="E63" s="100">
        <v>18.291869999999999</v>
      </c>
      <c r="F63" s="101">
        <v>599.51250000000005</v>
      </c>
      <c r="G63" s="99"/>
      <c r="H63" s="101"/>
    </row>
    <row r="64" spans="1:8" x14ac:dyDescent="0.2">
      <c r="A64" s="141"/>
      <c r="B64" s="102" t="s">
        <v>79</v>
      </c>
      <c r="C64" s="99" t="s">
        <v>2932</v>
      </c>
      <c r="D64" s="103">
        <v>-23.268840000000001</v>
      </c>
      <c r="E64" s="103">
        <v>18.187080000000002</v>
      </c>
      <c r="F64" s="101">
        <v>1204.5</v>
      </c>
      <c r="G64" s="99"/>
      <c r="H64" s="101"/>
    </row>
    <row r="65" spans="1:8" x14ac:dyDescent="0.2">
      <c r="A65" s="141"/>
      <c r="B65" s="98" t="s">
        <v>81</v>
      </c>
      <c r="C65" s="99" t="s">
        <v>2932</v>
      </c>
      <c r="D65" s="100">
        <v>-23.328230000000001</v>
      </c>
      <c r="E65" s="100">
        <v>18.079740000000001</v>
      </c>
      <c r="F65" s="101">
        <v>332.11349999999999</v>
      </c>
      <c r="G65" s="99"/>
      <c r="H65" s="101"/>
    </row>
    <row r="66" spans="1:8" x14ac:dyDescent="0.2">
      <c r="A66" s="141"/>
      <c r="B66" s="104" t="s">
        <v>83</v>
      </c>
      <c r="C66" s="99" t="s">
        <v>2932</v>
      </c>
      <c r="D66" s="103">
        <v>-23.288900000000002</v>
      </c>
      <c r="E66" s="103">
        <v>18.143170000000001</v>
      </c>
      <c r="F66" s="101">
        <v>837.67499999999995</v>
      </c>
      <c r="G66" s="99"/>
      <c r="H66" s="101"/>
    </row>
    <row r="67" spans="1:8" x14ac:dyDescent="0.2">
      <c r="A67" s="141"/>
      <c r="B67" s="98" t="s">
        <v>85</v>
      </c>
      <c r="C67" s="99" t="s">
        <v>2932</v>
      </c>
      <c r="D67" s="103">
        <v>-23.33802</v>
      </c>
      <c r="E67" s="103">
        <v>18.14753</v>
      </c>
      <c r="F67" s="101">
        <v>1324.95</v>
      </c>
      <c r="G67" s="99"/>
      <c r="H67" s="101"/>
    </row>
    <row r="68" spans="1:8" x14ac:dyDescent="0.2">
      <c r="A68" s="141"/>
      <c r="B68" s="104" t="s">
        <v>87</v>
      </c>
      <c r="C68" s="99" t="s">
        <v>2932</v>
      </c>
      <c r="D68" s="103"/>
      <c r="E68" s="103"/>
      <c r="F68" s="101">
        <v>1899.825</v>
      </c>
      <c r="G68" s="99"/>
      <c r="H68" s="101"/>
    </row>
    <row r="69" spans="1:8" x14ac:dyDescent="0.2">
      <c r="A69" s="141"/>
      <c r="B69" s="98" t="s">
        <v>90</v>
      </c>
      <c r="C69" s="99" t="s">
        <v>2932</v>
      </c>
      <c r="D69" s="103">
        <v>-23.276420000000002</v>
      </c>
      <c r="E69" s="103">
        <v>18.26417</v>
      </c>
      <c r="F69" s="101">
        <v>946.51800000000003</v>
      </c>
      <c r="G69" s="99"/>
      <c r="H69" s="101"/>
    </row>
    <row r="70" spans="1:8" x14ac:dyDescent="0.2">
      <c r="A70" s="141"/>
      <c r="B70" s="102" t="s">
        <v>92</v>
      </c>
      <c r="C70" s="99" t="s">
        <v>2932</v>
      </c>
      <c r="D70" s="103">
        <v>-23.37378</v>
      </c>
      <c r="E70" s="103">
        <v>18.159479999999999</v>
      </c>
      <c r="F70" s="101">
        <v>938.41499999999996</v>
      </c>
      <c r="G70" s="99"/>
      <c r="H70" s="101"/>
    </row>
    <row r="71" spans="1:8" x14ac:dyDescent="0.2">
      <c r="A71" s="141"/>
      <c r="B71" s="102" t="s">
        <v>94</v>
      </c>
      <c r="C71" s="99" t="s">
        <v>2932</v>
      </c>
      <c r="D71" s="103">
        <v>-23.42671</v>
      </c>
      <c r="E71" s="103">
        <v>18.188669999999998</v>
      </c>
      <c r="F71" s="101">
        <v>971.8125</v>
      </c>
      <c r="G71" s="99"/>
      <c r="H71" s="101"/>
    </row>
    <row r="72" spans="1:8" x14ac:dyDescent="0.2">
      <c r="A72" s="141"/>
      <c r="B72" s="105" t="s">
        <v>96</v>
      </c>
      <c r="C72" s="99" t="s">
        <v>2932</v>
      </c>
      <c r="D72" s="106">
        <v>-23.412800000000001</v>
      </c>
      <c r="E72" s="106">
        <v>18.003699999999998</v>
      </c>
      <c r="F72" s="101">
        <v>336.71249999999998</v>
      </c>
      <c r="G72" s="99"/>
      <c r="H72" s="101"/>
    </row>
    <row r="73" spans="1:8" x14ac:dyDescent="0.2">
      <c r="A73" s="141"/>
      <c r="B73" s="105" t="s">
        <v>99</v>
      </c>
      <c r="C73" s="99" t="s">
        <v>2932</v>
      </c>
      <c r="D73" s="107">
        <v>-23.3797</v>
      </c>
      <c r="E73" s="107">
        <v>18.1557</v>
      </c>
      <c r="F73" s="101">
        <v>0</v>
      </c>
      <c r="G73" s="99"/>
      <c r="H73" s="101"/>
    </row>
    <row r="74" spans="1:8" x14ac:dyDescent="0.2">
      <c r="A74" s="141"/>
      <c r="B74" s="105" t="s">
        <v>102</v>
      </c>
      <c r="C74" s="99" t="s">
        <v>2932</v>
      </c>
      <c r="D74" s="106">
        <v>-23.327470000000002</v>
      </c>
      <c r="E74" s="106">
        <v>17.95185</v>
      </c>
      <c r="F74" s="101">
        <v>1834.125</v>
      </c>
      <c r="G74" s="99"/>
      <c r="H74" s="101"/>
    </row>
    <row r="75" spans="1:8" x14ac:dyDescent="0.2">
      <c r="A75" s="141"/>
      <c r="B75" s="105" t="s">
        <v>105</v>
      </c>
      <c r="C75" s="99" t="s">
        <v>2932</v>
      </c>
      <c r="D75" s="106">
        <v>-23.338000000000001</v>
      </c>
      <c r="E75" s="106">
        <v>18.020299999999999</v>
      </c>
      <c r="F75" s="101">
        <v>542.02499999999998</v>
      </c>
      <c r="G75" s="99"/>
      <c r="H75" s="101"/>
    </row>
    <row r="76" spans="1:8" x14ac:dyDescent="0.2">
      <c r="A76" s="141"/>
      <c r="B76" s="105" t="s">
        <v>108</v>
      </c>
      <c r="C76" s="99" t="s">
        <v>2932</v>
      </c>
      <c r="D76" s="106">
        <v>-23.81578</v>
      </c>
      <c r="E76" s="106">
        <v>18.9041</v>
      </c>
      <c r="F76" s="101">
        <v>1779.375</v>
      </c>
      <c r="G76" s="99"/>
      <c r="H76" s="101"/>
    </row>
    <row r="77" spans="1:8" x14ac:dyDescent="0.2">
      <c r="A77" s="141"/>
      <c r="B77" s="105" t="s">
        <v>111</v>
      </c>
      <c r="C77" s="99" t="s">
        <v>2932</v>
      </c>
      <c r="D77" s="106">
        <v>-23.82676</v>
      </c>
      <c r="E77" s="106">
        <v>18.843499999999999</v>
      </c>
      <c r="F77" s="101">
        <v>454.42500000000001</v>
      </c>
      <c r="G77" s="99"/>
      <c r="H77" s="101"/>
    </row>
    <row r="78" spans="1:8" x14ac:dyDescent="0.2">
      <c r="A78" s="141"/>
      <c r="B78" s="105" t="s">
        <v>113</v>
      </c>
      <c r="C78" s="99" t="s">
        <v>2932</v>
      </c>
      <c r="D78" s="106">
        <v>-23.76512</v>
      </c>
      <c r="E78" s="106">
        <v>18.87584</v>
      </c>
      <c r="F78" s="101">
        <v>1866.9749999999999</v>
      </c>
      <c r="G78" s="99"/>
      <c r="H78" s="101"/>
    </row>
    <row r="79" spans="1:8" x14ac:dyDescent="0.2">
      <c r="A79" s="141"/>
      <c r="B79" s="105" t="s">
        <v>116</v>
      </c>
      <c r="C79" s="99" t="s">
        <v>2932</v>
      </c>
      <c r="D79" s="106"/>
      <c r="E79" s="106"/>
      <c r="F79" s="101">
        <v>0</v>
      </c>
      <c r="G79" s="99"/>
      <c r="H79" s="101"/>
    </row>
    <row r="80" spans="1:8" x14ac:dyDescent="0.2">
      <c r="A80" s="141"/>
      <c r="B80" s="105" t="s">
        <v>118</v>
      </c>
      <c r="C80" s="99" t="s">
        <v>2932</v>
      </c>
      <c r="D80" s="103">
        <v>-23.679939999999998</v>
      </c>
      <c r="E80" s="103">
        <v>18.916709999999998</v>
      </c>
      <c r="F80" s="101">
        <v>1598.7</v>
      </c>
      <c r="G80" s="99"/>
      <c r="H80" s="101"/>
    </row>
    <row r="81" spans="1:8" x14ac:dyDescent="0.2">
      <c r="A81" s="141"/>
      <c r="B81" s="105" t="s">
        <v>121</v>
      </c>
      <c r="C81" s="99" t="s">
        <v>2932</v>
      </c>
      <c r="D81" s="103"/>
      <c r="E81" s="103"/>
      <c r="F81" s="101">
        <v>342.1875</v>
      </c>
      <c r="G81" s="99"/>
      <c r="H81" s="101"/>
    </row>
    <row r="82" spans="1:8" x14ac:dyDescent="0.2">
      <c r="A82" s="141"/>
      <c r="B82" s="105" t="s">
        <v>124</v>
      </c>
      <c r="C82" s="99" t="s">
        <v>2932</v>
      </c>
      <c r="D82" s="106">
        <v>-23.70523</v>
      </c>
      <c r="E82" s="106">
        <v>18.84112</v>
      </c>
      <c r="F82" s="101">
        <v>661.92750000000001</v>
      </c>
      <c r="G82" s="99"/>
      <c r="H82" s="101"/>
    </row>
    <row r="83" spans="1:8" x14ac:dyDescent="0.2">
      <c r="A83" s="141"/>
      <c r="B83" s="105" t="s">
        <v>126</v>
      </c>
      <c r="C83" s="99" t="s">
        <v>2932</v>
      </c>
      <c r="D83" s="106">
        <v>-23.618659999999998</v>
      </c>
      <c r="E83" s="106">
        <v>18.780809999999999</v>
      </c>
      <c r="F83" s="101">
        <v>0</v>
      </c>
      <c r="G83" s="99"/>
      <c r="H83" s="101"/>
    </row>
    <row r="84" spans="1:8" x14ac:dyDescent="0.2">
      <c r="A84" s="141"/>
      <c r="B84" s="105" t="s">
        <v>128</v>
      </c>
      <c r="C84" s="99" t="s">
        <v>2932</v>
      </c>
      <c r="D84" s="106">
        <v>-23.582429999999999</v>
      </c>
      <c r="E84" s="106">
        <v>18.908829999999998</v>
      </c>
      <c r="F84" s="101">
        <v>1204.5</v>
      </c>
      <c r="G84" s="99"/>
      <c r="H84" s="101"/>
    </row>
    <row r="85" spans="1:8" x14ac:dyDescent="0.2">
      <c r="A85" s="141"/>
      <c r="B85" s="105" t="s">
        <v>130</v>
      </c>
      <c r="C85" s="99" t="s">
        <v>2932</v>
      </c>
      <c r="D85" s="106">
        <v>-23.618659999999998</v>
      </c>
      <c r="E85" s="106">
        <v>18.780809999999999</v>
      </c>
      <c r="F85" s="101">
        <v>771.97500000000002</v>
      </c>
      <c r="G85" s="99"/>
      <c r="H85" s="101"/>
    </row>
    <row r="86" spans="1:8" x14ac:dyDescent="0.2">
      <c r="A86" s="141"/>
      <c r="B86" s="105" t="s">
        <v>132</v>
      </c>
      <c r="C86" s="99" t="s">
        <v>2932</v>
      </c>
      <c r="D86" s="106">
        <v>-23.608550000000001</v>
      </c>
      <c r="E86" s="106">
        <v>18.68948</v>
      </c>
      <c r="F86" s="101">
        <v>529.4325</v>
      </c>
      <c r="G86" s="99"/>
      <c r="H86" s="101"/>
    </row>
    <row r="87" spans="1:8" x14ac:dyDescent="0.2">
      <c r="A87" s="141"/>
      <c r="B87" s="105" t="s">
        <v>134</v>
      </c>
      <c r="C87" s="99" t="s">
        <v>2932</v>
      </c>
      <c r="D87" s="106"/>
      <c r="E87" s="106"/>
      <c r="F87" s="101">
        <v>793.875</v>
      </c>
      <c r="G87" s="99"/>
      <c r="H87" s="101"/>
    </row>
    <row r="88" spans="1:8" x14ac:dyDescent="0.2">
      <c r="A88" s="141"/>
      <c r="B88" s="105" t="s">
        <v>136</v>
      </c>
      <c r="C88" s="99" t="s">
        <v>2932</v>
      </c>
      <c r="D88" s="106">
        <v>-23.529800000000002</v>
      </c>
      <c r="E88" s="106">
        <v>18.771609999999999</v>
      </c>
      <c r="F88" s="101">
        <v>257.32499999999999</v>
      </c>
      <c r="G88" s="99"/>
      <c r="H88" s="101"/>
    </row>
    <row r="89" spans="1:8" x14ac:dyDescent="0.2">
      <c r="A89" s="141"/>
      <c r="B89" s="105" t="s">
        <v>138</v>
      </c>
      <c r="C89" s="99" t="s">
        <v>2932</v>
      </c>
      <c r="D89" s="106">
        <v>-23.487850000000002</v>
      </c>
      <c r="E89" s="106">
        <v>18.75891</v>
      </c>
      <c r="F89" s="101">
        <v>413.91</v>
      </c>
      <c r="G89" s="99"/>
      <c r="H89" s="101"/>
    </row>
    <row r="90" spans="1:8" x14ac:dyDescent="0.2">
      <c r="A90" s="141"/>
      <c r="B90" s="108" t="s">
        <v>140</v>
      </c>
      <c r="C90" s="99" t="s">
        <v>2932</v>
      </c>
      <c r="D90" s="109">
        <v>-23.45889</v>
      </c>
      <c r="E90" s="109">
        <v>18.780360000000002</v>
      </c>
      <c r="F90" s="101">
        <v>0</v>
      </c>
      <c r="G90" s="99"/>
      <c r="H90" s="101"/>
    </row>
    <row r="91" spans="1:8" x14ac:dyDescent="0.2">
      <c r="A91" s="141"/>
      <c r="B91" s="110" t="s">
        <v>143</v>
      </c>
      <c r="C91" s="99" t="s">
        <v>2932</v>
      </c>
      <c r="D91" s="109">
        <v>-23.40868</v>
      </c>
      <c r="E91" s="109">
        <v>18.742080000000001</v>
      </c>
      <c r="F91" s="101">
        <v>0</v>
      </c>
      <c r="G91" s="99"/>
      <c r="H91" s="101"/>
    </row>
    <row r="92" spans="1:8" x14ac:dyDescent="0.2">
      <c r="A92" s="141"/>
      <c r="B92" s="110" t="s">
        <v>145</v>
      </c>
      <c r="C92" s="99" t="s">
        <v>2932</v>
      </c>
      <c r="D92" s="109">
        <v>-23.39499</v>
      </c>
      <c r="E92" s="109">
        <v>18.750859999999999</v>
      </c>
      <c r="F92" s="101">
        <v>0</v>
      </c>
      <c r="G92" s="99"/>
      <c r="H92" s="101"/>
    </row>
    <row r="93" spans="1:8" x14ac:dyDescent="0.2">
      <c r="A93" s="141"/>
      <c r="B93" s="110" t="s">
        <v>147</v>
      </c>
      <c r="C93" s="99" t="s">
        <v>2932</v>
      </c>
      <c r="D93" s="109"/>
      <c r="E93" s="109"/>
      <c r="F93" s="101">
        <v>195.8955</v>
      </c>
      <c r="G93" s="99"/>
      <c r="H93" s="101"/>
    </row>
    <row r="94" spans="1:8" x14ac:dyDescent="0.2">
      <c r="A94" s="141"/>
      <c r="B94" s="105" t="s">
        <v>149</v>
      </c>
      <c r="C94" s="99" t="s">
        <v>2932</v>
      </c>
      <c r="D94" s="106">
        <v>-23.497119999999999</v>
      </c>
      <c r="E94" s="106">
        <v>19.181819999999998</v>
      </c>
      <c r="F94" s="101">
        <v>523.95749999999998</v>
      </c>
      <c r="G94" s="99"/>
      <c r="H94" s="101"/>
    </row>
    <row r="95" spans="1:8" x14ac:dyDescent="0.2">
      <c r="A95" s="141"/>
      <c r="B95" s="110" t="s">
        <v>151</v>
      </c>
      <c r="C95" s="99" t="s">
        <v>2932</v>
      </c>
      <c r="D95" s="109">
        <v>-23.29954</v>
      </c>
      <c r="E95" s="109">
        <v>18.73377</v>
      </c>
      <c r="F95" s="101">
        <v>582.54</v>
      </c>
      <c r="G95" s="99"/>
      <c r="H95" s="101"/>
    </row>
    <row r="96" spans="1:8" x14ac:dyDescent="0.2">
      <c r="A96" s="141"/>
      <c r="B96" s="108" t="s">
        <v>153</v>
      </c>
      <c r="C96" s="99" t="s">
        <v>2932</v>
      </c>
      <c r="D96" s="109">
        <v>-23.29973</v>
      </c>
      <c r="E96" s="109">
        <v>18.7485</v>
      </c>
      <c r="F96" s="101">
        <v>560.42100000000005</v>
      </c>
      <c r="G96" s="99"/>
      <c r="H96" s="101"/>
    </row>
    <row r="97" spans="1:8" x14ac:dyDescent="0.2">
      <c r="A97" s="141"/>
      <c r="B97" s="108" t="s">
        <v>156</v>
      </c>
      <c r="C97" s="99" t="s">
        <v>2932</v>
      </c>
      <c r="D97" s="109">
        <v>-23.265989999999999</v>
      </c>
      <c r="E97" s="109">
        <v>18.72513</v>
      </c>
      <c r="F97" s="101">
        <v>0</v>
      </c>
      <c r="G97" s="99"/>
      <c r="H97" s="101"/>
    </row>
    <row r="98" spans="1:8" x14ac:dyDescent="0.2">
      <c r="A98" s="141"/>
      <c r="B98" s="108" t="s">
        <v>159</v>
      </c>
      <c r="C98" s="99" t="s">
        <v>2932</v>
      </c>
      <c r="D98" s="109">
        <v>-23.2624</v>
      </c>
      <c r="E98" s="109">
        <v>18.70112</v>
      </c>
      <c r="F98" s="101">
        <v>559.54499999999996</v>
      </c>
      <c r="G98" s="99"/>
      <c r="H98" s="101"/>
    </row>
    <row r="99" spans="1:8" x14ac:dyDescent="0.2">
      <c r="A99" s="141"/>
      <c r="B99" s="110" t="s">
        <v>162</v>
      </c>
      <c r="C99" s="99" t="s">
        <v>2932</v>
      </c>
      <c r="D99" s="109">
        <v>-23.171559999999999</v>
      </c>
      <c r="E99" s="109">
        <v>18.691389999999998</v>
      </c>
      <c r="F99" s="101">
        <v>1066.8585</v>
      </c>
      <c r="G99" s="99"/>
      <c r="H99" s="101"/>
    </row>
    <row r="100" spans="1:8" x14ac:dyDescent="0.2">
      <c r="A100" s="141"/>
      <c r="B100" s="108" t="s">
        <v>164</v>
      </c>
      <c r="C100" s="99" t="s">
        <v>2932</v>
      </c>
      <c r="D100" s="109">
        <v>-23.85887</v>
      </c>
      <c r="E100" s="109">
        <v>18.82518</v>
      </c>
      <c r="F100" s="101">
        <v>687.76949999999999</v>
      </c>
      <c r="G100" s="99"/>
      <c r="H100" s="101"/>
    </row>
    <row r="101" spans="1:8" x14ac:dyDescent="0.2">
      <c r="A101" s="141"/>
      <c r="B101" s="108" t="s">
        <v>167</v>
      </c>
      <c r="C101" s="99" t="s">
        <v>2932</v>
      </c>
      <c r="D101" s="109">
        <v>-23.175080000000001</v>
      </c>
      <c r="E101" s="109">
        <v>18.700559999999999</v>
      </c>
      <c r="F101" s="101">
        <v>0</v>
      </c>
      <c r="G101" s="99"/>
      <c r="H101" s="101"/>
    </row>
    <row r="102" spans="1:8" x14ac:dyDescent="0.2">
      <c r="A102" s="141"/>
      <c r="B102" s="108" t="s">
        <v>170</v>
      </c>
      <c r="C102" s="99" t="s">
        <v>2932</v>
      </c>
      <c r="D102" s="109">
        <v>-23.07188</v>
      </c>
      <c r="E102" s="109">
        <v>18.931450000000002</v>
      </c>
      <c r="F102" s="101">
        <v>810.3</v>
      </c>
      <c r="G102" s="99"/>
      <c r="H102" s="101"/>
    </row>
    <row r="103" spans="1:8" x14ac:dyDescent="0.2">
      <c r="A103" s="141"/>
      <c r="B103" s="110" t="s">
        <v>173</v>
      </c>
      <c r="C103" s="99" t="s">
        <v>2932</v>
      </c>
      <c r="D103" s="109">
        <v>-23.21781</v>
      </c>
      <c r="E103" s="109">
        <v>18.69838</v>
      </c>
      <c r="F103" s="101">
        <v>742.41</v>
      </c>
      <c r="G103" s="99"/>
      <c r="H103" s="101"/>
    </row>
    <row r="104" spans="1:8" x14ac:dyDescent="0.2">
      <c r="A104" s="141"/>
      <c r="B104" s="105" t="s">
        <v>175</v>
      </c>
      <c r="C104" s="99" t="s">
        <v>2932</v>
      </c>
      <c r="D104" s="106"/>
      <c r="E104" s="106"/>
      <c r="F104" s="101">
        <v>958.125</v>
      </c>
      <c r="G104" s="99"/>
      <c r="H104" s="101"/>
    </row>
    <row r="105" spans="1:8" x14ac:dyDescent="0.2">
      <c r="A105" s="141"/>
      <c r="B105" s="104" t="s">
        <v>177</v>
      </c>
      <c r="C105" s="99" t="s">
        <v>2932</v>
      </c>
      <c r="D105" s="103">
        <v>-23.890599999999999</v>
      </c>
      <c r="E105" s="103">
        <v>18.93535</v>
      </c>
      <c r="F105" s="101">
        <v>353.13749999999999</v>
      </c>
      <c r="G105" s="99"/>
      <c r="H105" s="101"/>
    </row>
    <row r="106" spans="1:8" x14ac:dyDescent="0.2">
      <c r="A106" s="141"/>
      <c r="B106" s="104" t="s">
        <v>179</v>
      </c>
      <c r="C106" s="99" t="s">
        <v>2932</v>
      </c>
      <c r="D106" s="103">
        <v>-23.858979999999999</v>
      </c>
      <c r="E106" s="103">
        <v>19.018519999999999</v>
      </c>
      <c r="F106" s="101">
        <v>525.6</v>
      </c>
      <c r="G106" s="99"/>
      <c r="H106" s="101"/>
    </row>
    <row r="107" spans="1:8" x14ac:dyDescent="0.2">
      <c r="A107" s="141"/>
      <c r="B107" s="104" t="s">
        <v>181</v>
      </c>
      <c r="C107" s="99" t="s">
        <v>2932</v>
      </c>
      <c r="D107" s="103">
        <v>-23.925630000000002</v>
      </c>
      <c r="E107" s="103">
        <v>18.946750000000002</v>
      </c>
      <c r="F107" s="101">
        <v>323.02499999999998</v>
      </c>
      <c r="G107" s="99"/>
      <c r="H107" s="101"/>
    </row>
    <row r="108" spans="1:8" x14ac:dyDescent="0.2">
      <c r="A108" s="141"/>
      <c r="B108" s="104" t="s">
        <v>183</v>
      </c>
      <c r="C108" s="99" t="s">
        <v>2932</v>
      </c>
      <c r="D108" s="103" t="s">
        <v>185</v>
      </c>
      <c r="E108" s="103" t="s">
        <v>185</v>
      </c>
      <c r="F108" s="101">
        <v>1047.039</v>
      </c>
      <c r="G108" s="99"/>
      <c r="H108" s="101"/>
    </row>
    <row r="109" spans="1:8" x14ac:dyDescent="0.2">
      <c r="A109" s="141"/>
      <c r="B109" s="102" t="s">
        <v>186</v>
      </c>
      <c r="C109" s="99" t="s">
        <v>2932</v>
      </c>
      <c r="D109" s="103">
        <v>-22.74485</v>
      </c>
      <c r="E109" s="103">
        <v>19.834050000000001</v>
      </c>
      <c r="F109" s="101">
        <v>0</v>
      </c>
      <c r="G109" s="99"/>
      <c r="H109" s="101"/>
    </row>
    <row r="110" spans="1:8" x14ac:dyDescent="0.2">
      <c r="A110" s="141"/>
      <c r="B110" s="102" t="s">
        <v>188</v>
      </c>
      <c r="C110" s="99" t="s">
        <v>2932</v>
      </c>
      <c r="D110" s="103">
        <v>-22.68712</v>
      </c>
      <c r="E110" s="103">
        <v>19.792739999999998</v>
      </c>
      <c r="F110" s="101">
        <v>567.64800000000002</v>
      </c>
      <c r="G110" s="99"/>
      <c r="H110" s="101"/>
    </row>
    <row r="111" spans="1:8" x14ac:dyDescent="0.2">
      <c r="A111" s="141"/>
      <c r="B111" s="102" t="s">
        <v>190</v>
      </c>
      <c r="C111" s="99" t="s">
        <v>2932</v>
      </c>
      <c r="D111" s="103">
        <v>-22.667929999999998</v>
      </c>
      <c r="E111" s="103">
        <v>19.71527</v>
      </c>
      <c r="F111" s="101">
        <v>865.05</v>
      </c>
      <c r="G111" s="99"/>
      <c r="H111" s="101"/>
    </row>
    <row r="112" spans="1:8" x14ac:dyDescent="0.2">
      <c r="A112" s="141"/>
      <c r="B112" s="102" t="s">
        <v>192</v>
      </c>
      <c r="C112" s="99" t="s">
        <v>2932</v>
      </c>
      <c r="D112" s="103">
        <v>-22.659680000000002</v>
      </c>
      <c r="E112" s="103">
        <v>19.739979999999999</v>
      </c>
      <c r="F112" s="101">
        <v>0</v>
      </c>
      <c r="G112" s="99"/>
      <c r="H112" s="101"/>
    </row>
    <row r="113" spans="1:8" x14ac:dyDescent="0.2">
      <c r="A113" s="141"/>
      <c r="B113" s="102" t="s">
        <v>194</v>
      </c>
      <c r="C113" s="99" t="s">
        <v>2932</v>
      </c>
      <c r="D113" s="103">
        <v>-22.695784</v>
      </c>
      <c r="E113" s="103">
        <v>19.656967999999999</v>
      </c>
      <c r="F113" s="101">
        <v>1078.9034999999999</v>
      </c>
      <c r="G113" s="99"/>
      <c r="H113" s="101"/>
    </row>
    <row r="114" spans="1:8" x14ac:dyDescent="0.2">
      <c r="A114" s="141"/>
      <c r="B114" s="102" t="s">
        <v>196</v>
      </c>
      <c r="C114" s="99" t="s">
        <v>2932</v>
      </c>
      <c r="D114" s="103">
        <v>-22.71875</v>
      </c>
      <c r="E114" s="103">
        <v>19.610890000000001</v>
      </c>
      <c r="F114" s="101">
        <v>952.65</v>
      </c>
      <c r="G114" s="99"/>
      <c r="H114" s="101"/>
    </row>
    <row r="115" spans="1:8" x14ac:dyDescent="0.2">
      <c r="A115" s="141"/>
      <c r="B115" s="102" t="s">
        <v>198</v>
      </c>
      <c r="C115" s="99" t="s">
        <v>2932</v>
      </c>
      <c r="D115" s="103">
        <v>-22.735009999999999</v>
      </c>
      <c r="E115" s="103">
        <v>19.861080000000001</v>
      </c>
      <c r="F115" s="101">
        <v>1116.9000000000001</v>
      </c>
      <c r="G115" s="99"/>
      <c r="H115" s="101"/>
    </row>
    <row r="116" spans="1:8" x14ac:dyDescent="0.2">
      <c r="A116" s="141"/>
      <c r="B116" s="102" t="s">
        <v>200</v>
      </c>
      <c r="C116" s="99" t="s">
        <v>2932</v>
      </c>
      <c r="D116" s="103">
        <v>-22.718419999999998</v>
      </c>
      <c r="E116" s="103">
        <v>19.955729999999999</v>
      </c>
      <c r="F116" s="101">
        <v>661.38</v>
      </c>
      <c r="G116" s="99"/>
      <c r="H116" s="101"/>
    </row>
    <row r="117" spans="1:8" x14ac:dyDescent="0.2">
      <c r="A117" s="141"/>
      <c r="B117" s="104" t="s">
        <v>202</v>
      </c>
      <c r="C117" s="99" t="s">
        <v>2932</v>
      </c>
      <c r="D117" s="103">
        <v>-22.778880000000001</v>
      </c>
      <c r="E117" s="103">
        <v>19.575520000000001</v>
      </c>
      <c r="F117" s="101">
        <v>0</v>
      </c>
      <c r="G117" s="99"/>
      <c r="H117" s="101"/>
    </row>
    <row r="118" spans="1:8" x14ac:dyDescent="0.2">
      <c r="A118" s="141"/>
      <c r="B118" s="104" t="s">
        <v>204</v>
      </c>
      <c r="C118" s="99" t="s">
        <v>2932</v>
      </c>
      <c r="D118" s="103">
        <v>-22.842410000000001</v>
      </c>
      <c r="E118" s="103">
        <v>19.6829</v>
      </c>
      <c r="F118" s="101">
        <v>786.75750000000005</v>
      </c>
      <c r="G118" s="99"/>
      <c r="H118" s="101"/>
    </row>
    <row r="119" spans="1:8" x14ac:dyDescent="0.2">
      <c r="A119" s="141"/>
      <c r="B119" s="108" t="s">
        <v>206</v>
      </c>
      <c r="C119" s="99" t="s">
        <v>2932</v>
      </c>
      <c r="D119" s="109">
        <v>-23.232430000000001</v>
      </c>
      <c r="E119" s="109">
        <v>18.689440000000001</v>
      </c>
      <c r="F119" s="101">
        <v>0</v>
      </c>
      <c r="G119" s="99"/>
      <c r="H119" s="101"/>
    </row>
    <row r="120" spans="1:8" x14ac:dyDescent="0.2">
      <c r="A120" s="141"/>
      <c r="B120" s="104" t="s">
        <v>209</v>
      </c>
      <c r="C120" s="99" t="s">
        <v>2932</v>
      </c>
      <c r="D120" s="103">
        <v>-22.82546</v>
      </c>
      <c r="E120" s="103">
        <v>19.823720000000002</v>
      </c>
      <c r="F120" s="101">
        <v>456.61500000000001</v>
      </c>
      <c r="G120" s="99"/>
      <c r="H120" s="101"/>
    </row>
    <row r="121" spans="1:8" x14ac:dyDescent="0.2">
      <c r="A121" s="141"/>
      <c r="B121" s="104" t="s">
        <v>211</v>
      </c>
      <c r="C121" s="99" t="s">
        <v>2932</v>
      </c>
      <c r="D121" s="103">
        <v>-22.849959999999999</v>
      </c>
      <c r="E121" s="103">
        <v>19.795290000000001</v>
      </c>
      <c r="F121" s="101">
        <v>579.03599999999994</v>
      </c>
      <c r="G121" s="99"/>
      <c r="H121" s="101"/>
    </row>
    <row r="122" spans="1:8" x14ac:dyDescent="0.2">
      <c r="A122" s="141"/>
      <c r="B122" s="102" t="s">
        <v>214</v>
      </c>
      <c r="C122" s="99" t="s">
        <v>2932</v>
      </c>
      <c r="D122" s="103">
        <v>-22.86138</v>
      </c>
      <c r="E122" s="103">
        <v>19.883479999999999</v>
      </c>
      <c r="F122" s="101">
        <v>0</v>
      </c>
      <c r="G122" s="99"/>
      <c r="H122" s="101"/>
    </row>
    <row r="123" spans="1:8" x14ac:dyDescent="0.2">
      <c r="A123" s="141"/>
      <c r="B123" s="102" t="s">
        <v>216</v>
      </c>
      <c r="C123" s="99" t="s">
        <v>2932</v>
      </c>
      <c r="D123" s="103">
        <v>-22.848710000000001</v>
      </c>
      <c r="E123" s="103">
        <v>19.85707</v>
      </c>
      <c r="F123" s="101">
        <v>728.17499999999995</v>
      </c>
      <c r="G123" s="99"/>
      <c r="H123" s="101"/>
    </row>
    <row r="124" spans="1:8" x14ac:dyDescent="0.2">
      <c r="A124" s="141"/>
      <c r="B124" s="104" t="s">
        <v>217</v>
      </c>
      <c r="C124" s="99" t="s">
        <v>2932</v>
      </c>
      <c r="D124" s="103"/>
      <c r="E124" s="103"/>
      <c r="F124" s="101">
        <v>665.76</v>
      </c>
      <c r="G124" s="99"/>
      <c r="H124" s="101"/>
    </row>
    <row r="125" spans="1:8" x14ac:dyDescent="0.2">
      <c r="A125" s="141"/>
      <c r="B125" s="102" t="s">
        <v>218</v>
      </c>
      <c r="C125" s="99" t="s">
        <v>2932</v>
      </c>
      <c r="D125" s="103">
        <v>-22.876709999999999</v>
      </c>
      <c r="E125" s="103">
        <v>19.129829999999998</v>
      </c>
      <c r="F125" s="101">
        <v>494.83049999999997</v>
      </c>
      <c r="G125" s="99"/>
      <c r="H125" s="101"/>
    </row>
    <row r="126" spans="1:8" x14ac:dyDescent="0.2">
      <c r="A126" s="141"/>
      <c r="B126" s="102" t="s">
        <v>202</v>
      </c>
      <c r="C126" s="99" t="s">
        <v>2932</v>
      </c>
      <c r="D126" s="103">
        <v>-22.836390000000002</v>
      </c>
      <c r="E126" s="103">
        <v>19.604569999999999</v>
      </c>
      <c r="F126" s="101">
        <v>1398.3150000000001</v>
      </c>
      <c r="G126" s="99"/>
      <c r="H126" s="101"/>
    </row>
    <row r="127" spans="1:8" x14ac:dyDescent="0.2">
      <c r="A127" s="141"/>
      <c r="B127" s="104" t="s">
        <v>221</v>
      </c>
      <c r="C127" s="99" t="s">
        <v>2932</v>
      </c>
      <c r="D127" s="103"/>
      <c r="E127" s="103"/>
      <c r="F127" s="101">
        <v>821.25</v>
      </c>
      <c r="G127" s="99"/>
      <c r="H127" s="101"/>
    </row>
    <row r="128" spans="1:8" x14ac:dyDescent="0.2">
      <c r="A128" s="141"/>
      <c r="B128" s="104" t="s">
        <v>223</v>
      </c>
      <c r="C128" s="99" t="s">
        <v>2932</v>
      </c>
      <c r="D128" s="103"/>
      <c r="E128" s="103"/>
      <c r="F128" s="101">
        <v>821.25</v>
      </c>
      <c r="G128" s="99"/>
      <c r="H128" s="101"/>
    </row>
    <row r="129" spans="1:8" x14ac:dyDescent="0.2">
      <c r="A129" s="141"/>
      <c r="B129" s="98" t="s">
        <v>225</v>
      </c>
      <c r="C129" s="99" t="s">
        <v>2932</v>
      </c>
      <c r="D129" s="103">
        <v>-22.979959999999998</v>
      </c>
      <c r="E129" s="103">
        <v>19.521619999999999</v>
      </c>
      <c r="F129" s="101">
        <v>393.87150000000003</v>
      </c>
      <c r="G129" s="99"/>
      <c r="H129" s="101"/>
    </row>
    <row r="130" spans="1:8" x14ac:dyDescent="0.2">
      <c r="A130" s="141"/>
      <c r="B130" s="98" t="s">
        <v>225</v>
      </c>
      <c r="C130" s="99" t="s">
        <v>2932</v>
      </c>
      <c r="D130" s="104">
        <v>-22.957609999999999</v>
      </c>
      <c r="E130" s="103">
        <v>19.491409999999998</v>
      </c>
      <c r="F130" s="101">
        <v>0</v>
      </c>
      <c r="G130" s="99"/>
      <c r="H130" s="101"/>
    </row>
    <row r="131" spans="1:8" x14ac:dyDescent="0.2">
      <c r="A131" s="141"/>
      <c r="B131" s="104" t="s">
        <v>228</v>
      </c>
      <c r="C131" s="99" t="s">
        <v>2932</v>
      </c>
      <c r="D131" s="103">
        <v>-22.901730000000001</v>
      </c>
      <c r="E131" s="103">
        <v>19.599820000000001</v>
      </c>
      <c r="F131" s="101">
        <v>925.05600000000004</v>
      </c>
      <c r="G131" s="99"/>
      <c r="H131" s="101"/>
    </row>
    <row r="132" spans="1:8" x14ac:dyDescent="0.2">
      <c r="A132" s="141"/>
      <c r="B132" s="102" t="s">
        <v>230</v>
      </c>
      <c r="C132" s="99" t="s">
        <v>2932</v>
      </c>
      <c r="D132" s="103">
        <v>-22.96077</v>
      </c>
      <c r="E132" s="103">
        <v>19.654450000000001</v>
      </c>
      <c r="F132" s="101">
        <v>0</v>
      </c>
      <c r="G132" s="99"/>
      <c r="H132" s="101"/>
    </row>
    <row r="133" spans="1:8" x14ac:dyDescent="0.2">
      <c r="A133" s="141"/>
      <c r="B133" s="102" t="s">
        <v>232</v>
      </c>
      <c r="C133" s="99" t="s">
        <v>2932</v>
      </c>
      <c r="D133" s="103">
        <v>-22.969239999999999</v>
      </c>
      <c r="E133" s="103">
        <v>19.721830000000001</v>
      </c>
      <c r="F133" s="101">
        <v>678.9</v>
      </c>
      <c r="G133" s="99"/>
      <c r="H133" s="101"/>
    </row>
    <row r="134" spans="1:8" x14ac:dyDescent="0.2">
      <c r="A134" s="141"/>
      <c r="B134" s="102" t="s">
        <v>234</v>
      </c>
      <c r="C134" s="99" t="s">
        <v>2932</v>
      </c>
      <c r="D134" s="103">
        <v>-22.917570000000001</v>
      </c>
      <c r="E134" s="103">
        <v>19.80508</v>
      </c>
      <c r="F134" s="101">
        <v>0</v>
      </c>
      <c r="G134" s="99"/>
      <c r="H134" s="101"/>
    </row>
    <row r="135" spans="1:8" x14ac:dyDescent="0.2">
      <c r="A135" s="141"/>
      <c r="B135" s="102" t="s">
        <v>236</v>
      </c>
      <c r="C135" s="99" t="s">
        <v>2932</v>
      </c>
      <c r="D135" s="103"/>
      <c r="E135" s="103"/>
      <c r="F135" s="101">
        <v>1144.2750000000001</v>
      </c>
      <c r="G135" s="99"/>
      <c r="H135" s="101"/>
    </row>
    <row r="136" spans="1:8" x14ac:dyDescent="0.2">
      <c r="A136" s="141"/>
      <c r="B136" s="102" t="s">
        <v>238</v>
      </c>
      <c r="C136" s="99" t="s">
        <v>2932</v>
      </c>
      <c r="D136" s="103">
        <v>-22.950780000000002</v>
      </c>
      <c r="E136" s="103">
        <v>19.848759999999999</v>
      </c>
      <c r="F136" s="101">
        <v>840.96</v>
      </c>
      <c r="G136" s="99"/>
      <c r="H136" s="101"/>
    </row>
    <row r="137" spans="1:8" x14ac:dyDescent="0.2">
      <c r="A137" s="141"/>
      <c r="B137" s="102" t="s">
        <v>239</v>
      </c>
      <c r="C137" s="99" t="s">
        <v>2932</v>
      </c>
      <c r="D137" s="103">
        <v>-22.926159999999999</v>
      </c>
      <c r="E137" s="103">
        <v>19.940560000000001</v>
      </c>
      <c r="F137" s="101">
        <v>892.42499999999995</v>
      </c>
      <c r="G137" s="99"/>
      <c r="H137" s="101"/>
    </row>
    <row r="138" spans="1:8" x14ac:dyDescent="0.2">
      <c r="A138" s="141"/>
      <c r="B138" s="102" t="s">
        <v>241</v>
      </c>
      <c r="C138" s="99" t="s">
        <v>2932</v>
      </c>
      <c r="D138" s="103"/>
      <c r="E138" s="103"/>
      <c r="F138" s="101">
        <v>0</v>
      </c>
      <c r="G138" s="99"/>
      <c r="H138" s="101"/>
    </row>
    <row r="139" spans="1:8" x14ac:dyDescent="0.2">
      <c r="A139" s="141"/>
      <c r="B139" s="104" t="s">
        <v>243</v>
      </c>
      <c r="C139" s="99" t="s">
        <v>2932</v>
      </c>
      <c r="D139" s="103">
        <v>-22.826309999999999</v>
      </c>
      <c r="E139" s="103">
        <v>18.940950000000001</v>
      </c>
      <c r="F139" s="101">
        <v>761.02499999999998</v>
      </c>
      <c r="G139" s="99"/>
      <c r="H139" s="101"/>
    </row>
    <row r="140" spans="1:8" x14ac:dyDescent="0.2">
      <c r="A140" s="141"/>
      <c r="B140" s="104" t="s">
        <v>245</v>
      </c>
      <c r="C140" s="99" t="s">
        <v>2932</v>
      </c>
      <c r="D140" s="103"/>
      <c r="E140" s="103"/>
      <c r="F140" s="101">
        <v>1097.847</v>
      </c>
      <c r="G140" s="99"/>
      <c r="H140" s="101"/>
    </row>
    <row r="141" spans="1:8" x14ac:dyDescent="0.2">
      <c r="A141" s="141"/>
      <c r="B141" s="104" t="s">
        <v>247</v>
      </c>
      <c r="C141" s="99" t="s">
        <v>2932</v>
      </c>
      <c r="D141" s="103"/>
      <c r="E141" s="103"/>
      <c r="F141" s="101">
        <v>1403.79</v>
      </c>
      <c r="G141" s="99"/>
      <c r="H141" s="101"/>
    </row>
    <row r="142" spans="1:8" x14ac:dyDescent="0.2">
      <c r="A142" s="141"/>
      <c r="B142" s="110" t="s">
        <v>249</v>
      </c>
      <c r="C142" s="99" t="s">
        <v>2932</v>
      </c>
      <c r="D142" s="109">
        <v>-22.91168</v>
      </c>
      <c r="E142" s="109">
        <v>18.93309</v>
      </c>
      <c r="F142" s="101">
        <v>808.00049999999999</v>
      </c>
      <c r="G142" s="99"/>
      <c r="H142" s="101"/>
    </row>
    <row r="143" spans="1:8" x14ac:dyDescent="0.2">
      <c r="A143" s="141"/>
      <c r="B143" s="102" t="s">
        <v>251</v>
      </c>
      <c r="C143" s="99" t="s">
        <v>2932</v>
      </c>
      <c r="D143" s="103"/>
      <c r="E143" s="103"/>
      <c r="F143" s="101">
        <v>443.47500000000002</v>
      </c>
      <c r="G143" s="99"/>
      <c r="H143" s="101"/>
    </row>
    <row r="144" spans="1:8" x14ac:dyDescent="0.2">
      <c r="A144" s="141"/>
      <c r="B144" s="108" t="s">
        <v>253</v>
      </c>
      <c r="C144" s="99" t="s">
        <v>2932</v>
      </c>
      <c r="D144" s="109">
        <v>-22.893930000000001</v>
      </c>
      <c r="E144" s="109">
        <v>18.958459999999999</v>
      </c>
      <c r="F144" s="101">
        <v>189.98249999999999</v>
      </c>
      <c r="G144" s="99"/>
      <c r="H144" s="101"/>
    </row>
    <row r="145" spans="1:8" x14ac:dyDescent="0.2">
      <c r="A145" s="141"/>
      <c r="B145" s="110" t="s">
        <v>256</v>
      </c>
      <c r="C145" s="99" t="s">
        <v>2932</v>
      </c>
      <c r="D145" s="109">
        <v>-22.949929999999998</v>
      </c>
      <c r="E145" s="109">
        <v>19.203209999999999</v>
      </c>
      <c r="F145" s="101">
        <v>280.32</v>
      </c>
      <c r="G145" s="99"/>
      <c r="H145" s="101"/>
    </row>
    <row r="146" spans="1:8" x14ac:dyDescent="0.2">
      <c r="A146" s="141"/>
      <c r="B146" s="108" t="s">
        <v>258</v>
      </c>
      <c r="C146" s="99" t="s">
        <v>2932</v>
      </c>
      <c r="D146" s="109">
        <v>-22.941079999999999</v>
      </c>
      <c r="E146" s="109">
        <v>19.15868</v>
      </c>
      <c r="F146" s="101">
        <v>754.7835</v>
      </c>
      <c r="G146" s="99"/>
      <c r="H146" s="101"/>
    </row>
    <row r="147" spans="1:8" x14ac:dyDescent="0.2">
      <c r="A147" s="141"/>
      <c r="B147" s="104" t="s">
        <v>261</v>
      </c>
      <c r="C147" s="99" t="s">
        <v>2932</v>
      </c>
      <c r="D147" s="103">
        <v>-22.954139999999999</v>
      </c>
      <c r="E147" s="103">
        <v>19.280719999999999</v>
      </c>
      <c r="F147" s="101">
        <v>561.84450000000004</v>
      </c>
      <c r="G147" s="99"/>
      <c r="H147" s="101"/>
    </row>
    <row r="148" spans="1:8" x14ac:dyDescent="0.2">
      <c r="A148" s="141"/>
      <c r="B148" s="102" t="s">
        <v>263</v>
      </c>
      <c r="C148" s="99" t="s">
        <v>2932</v>
      </c>
      <c r="D148" s="103">
        <v>-23.01445</v>
      </c>
      <c r="E148" s="103">
        <v>18.93817</v>
      </c>
      <c r="F148" s="101">
        <v>0</v>
      </c>
      <c r="G148" s="99"/>
      <c r="H148" s="101"/>
    </row>
    <row r="149" spans="1:8" x14ac:dyDescent="0.2">
      <c r="A149" s="141"/>
      <c r="B149" s="110" t="s">
        <v>263</v>
      </c>
      <c r="C149" s="99" t="s">
        <v>2932</v>
      </c>
      <c r="D149" s="109">
        <v>-23.01445</v>
      </c>
      <c r="E149" s="109">
        <v>18.93817</v>
      </c>
      <c r="F149" s="101">
        <v>754.23599999999999</v>
      </c>
      <c r="G149" s="99"/>
      <c r="H149" s="101"/>
    </row>
    <row r="150" spans="1:8" x14ac:dyDescent="0.2">
      <c r="A150" s="141"/>
      <c r="B150" s="108" t="s">
        <v>267</v>
      </c>
      <c r="C150" s="99" t="s">
        <v>2932</v>
      </c>
      <c r="D150" s="109">
        <v>-23.006160000000001</v>
      </c>
      <c r="E150" s="109">
        <v>19.038810000000002</v>
      </c>
      <c r="F150" s="101">
        <v>510.8175</v>
      </c>
      <c r="G150" s="99"/>
      <c r="H150" s="101"/>
    </row>
    <row r="151" spans="1:8" x14ac:dyDescent="0.2">
      <c r="A151" s="141"/>
      <c r="B151" s="108" t="s">
        <v>270</v>
      </c>
      <c r="C151" s="99" t="s">
        <v>2932</v>
      </c>
      <c r="D151" s="109">
        <v>-22.99522</v>
      </c>
      <c r="E151" s="109">
        <v>18.999849999999999</v>
      </c>
      <c r="F151" s="101">
        <v>390.36750000000001</v>
      </c>
      <c r="G151" s="99"/>
      <c r="H151" s="101"/>
    </row>
    <row r="152" spans="1:8" x14ac:dyDescent="0.2">
      <c r="A152" s="141"/>
      <c r="B152" s="108" t="s">
        <v>273</v>
      </c>
      <c r="C152" s="99" t="s">
        <v>2932</v>
      </c>
      <c r="D152" s="109">
        <v>-23.022559999999999</v>
      </c>
      <c r="E152" s="109">
        <v>19.114519999999999</v>
      </c>
      <c r="F152" s="101">
        <v>456.61500000000001</v>
      </c>
      <c r="G152" s="99"/>
      <c r="H152" s="101"/>
    </row>
    <row r="153" spans="1:8" x14ac:dyDescent="0.2">
      <c r="A153" s="141"/>
      <c r="B153" s="108" t="s">
        <v>276</v>
      </c>
      <c r="C153" s="99" t="s">
        <v>2932</v>
      </c>
      <c r="D153" s="109"/>
      <c r="E153" s="109"/>
      <c r="F153" s="101">
        <v>210.24</v>
      </c>
      <c r="G153" s="99"/>
      <c r="H153" s="101"/>
    </row>
    <row r="154" spans="1:8" x14ac:dyDescent="0.2">
      <c r="A154" s="141"/>
      <c r="B154" s="108" t="s">
        <v>279</v>
      </c>
      <c r="C154" s="99" t="s">
        <v>2932</v>
      </c>
      <c r="D154" s="109">
        <v>-23.005780000000001</v>
      </c>
      <c r="E154" s="109">
        <v>19.243130000000001</v>
      </c>
      <c r="F154" s="101">
        <v>1093.4670000000001</v>
      </c>
      <c r="G154" s="99"/>
      <c r="H154" s="101"/>
    </row>
    <row r="155" spans="1:8" x14ac:dyDescent="0.2">
      <c r="A155" s="141"/>
      <c r="B155" s="110" t="s">
        <v>282</v>
      </c>
      <c r="C155" s="99" t="s">
        <v>2932</v>
      </c>
      <c r="D155" s="109">
        <v>-23.116160000000001</v>
      </c>
      <c r="E155" s="109">
        <v>18.96931</v>
      </c>
      <c r="F155" s="101">
        <v>1081.422</v>
      </c>
      <c r="G155" s="99"/>
      <c r="H155" s="101"/>
    </row>
    <row r="156" spans="1:8" x14ac:dyDescent="0.2">
      <c r="A156" s="141"/>
      <c r="B156" s="105" t="s">
        <v>284</v>
      </c>
      <c r="C156" s="99" t="s">
        <v>2932</v>
      </c>
      <c r="D156" s="106">
        <v>-23.081510000000002</v>
      </c>
      <c r="E156" s="106">
        <v>18.999379999999999</v>
      </c>
      <c r="F156" s="101">
        <v>658.64250000000004</v>
      </c>
      <c r="G156" s="99"/>
      <c r="H156" s="101"/>
    </row>
    <row r="157" spans="1:8" x14ac:dyDescent="0.2">
      <c r="A157" s="141"/>
      <c r="B157" s="110" t="s">
        <v>282</v>
      </c>
      <c r="C157" s="99" t="s">
        <v>2932</v>
      </c>
      <c r="D157" s="109">
        <v>-23.042829999999999</v>
      </c>
      <c r="E157" s="109">
        <v>18.959769999999999</v>
      </c>
      <c r="F157" s="101">
        <v>1885.59</v>
      </c>
      <c r="G157" s="99"/>
      <c r="H157" s="101"/>
    </row>
    <row r="158" spans="1:8" x14ac:dyDescent="0.2">
      <c r="A158" s="141"/>
      <c r="B158" s="108" t="s">
        <v>289</v>
      </c>
      <c r="C158" s="99" t="s">
        <v>2932</v>
      </c>
      <c r="D158" s="109">
        <v>-23.067900000000002</v>
      </c>
      <c r="E158" s="109">
        <v>19.07132</v>
      </c>
      <c r="F158" s="101">
        <v>545.30999999999995</v>
      </c>
      <c r="G158" s="99"/>
      <c r="H158" s="101"/>
    </row>
    <row r="159" spans="1:8" x14ac:dyDescent="0.2">
      <c r="A159" s="141"/>
      <c r="B159" s="108" t="s">
        <v>292</v>
      </c>
      <c r="C159" s="99" t="s">
        <v>2932</v>
      </c>
      <c r="D159" s="109">
        <v>-23.11937</v>
      </c>
      <c r="E159" s="109">
        <v>19.201350000000001</v>
      </c>
      <c r="F159" s="101">
        <v>611.01</v>
      </c>
      <c r="G159" s="99"/>
      <c r="H159" s="101"/>
    </row>
    <row r="160" spans="1:8" x14ac:dyDescent="0.2">
      <c r="A160" s="141"/>
      <c r="B160" s="110" t="s">
        <v>295</v>
      </c>
      <c r="C160" s="99" t="s">
        <v>2932</v>
      </c>
      <c r="D160" s="109">
        <v>-23.148479999999999</v>
      </c>
      <c r="E160" s="109">
        <v>18.945460000000001</v>
      </c>
      <c r="F160" s="101">
        <v>690.94500000000005</v>
      </c>
      <c r="G160" s="99"/>
      <c r="H160" s="101"/>
    </row>
    <row r="161" spans="1:8" x14ac:dyDescent="0.2">
      <c r="A161" s="141"/>
      <c r="B161" s="110" t="s">
        <v>298</v>
      </c>
      <c r="C161" s="99" t="s">
        <v>2932</v>
      </c>
      <c r="D161" s="109">
        <v>-23.195869999999999</v>
      </c>
      <c r="E161" s="109">
        <v>18.939579999999999</v>
      </c>
      <c r="F161" s="101">
        <v>657</v>
      </c>
      <c r="G161" s="99"/>
      <c r="H161" s="101"/>
    </row>
    <row r="162" spans="1:8" x14ac:dyDescent="0.2">
      <c r="A162" s="141"/>
      <c r="B162" s="108" t="s">
        <v>300</v>
      </c>
      <c r="C162" s="99" t="s">
        <v>2932</v>
      </c>
      <c r="D162" s="109">
        <v>-22.199539999999999</v>
      </c>
      <c r="E162" s="109">
        <v>18.96649</v>
      </c>
      <c r="F162" s="101">
        <v>689.08349999999996</v>
      </c>
      <c r="G162" s="99"/>
      <c r="H162" s="101"/>
    </row>
    <row r="163" spans="1:8" x14ac:dyDescent="0.2">
      <c r="A163" s="141"/>
      <c r="B163" s="108" t="s">
        <v>303</v>
      </c>
      <c r="C163" s="99" t="s">
        <v>2932</v>
      </c>
      <c r="D163" s="109">
        <v>-23.167369999999998</v>
      </c>
      <c r="E163" s="109">
        <v>19.070740000000001</v>
      </c>
      <c r="F163" s="101">
        <v>804.82500000000005</v>
      </c>
      <c r="G163" s="99"/>
      <c r="H163" s="101"/>
    </row>
    <row r="164" spans="1:8" x14ac:dyDescent="0.2">
      <c r="A164" s="141"/>
      <c r="B164" s="102" t="s">
        <v>303</v>
      </c>
      <c r="C164" s="99" t="s">
        <v>2932</v>
      </c>
      <c r="D164" s="103">
        <v>-23.175940000000001</v>
      </c>
      <c r="E164" s="103">
        <v>19.069199999999999</v>
      </c>
      <c r="F164" s="101">
        <v>700.58100000000002</v>
      </c>
      <c r="G164" s="99"/>
      <c r="H164" s="101"/>
    </row>
    <row r="165" spans="1:8" x14ac:dyDescent="0.2">
      <c r="A165" s="141"/>
      <c r="B165" s="108" t="s">
        <v>308</v>
      </c>
      <c r="C165" s="99" t="s">
        <v>2932</v>
      </c>
      <c r="D165" s="109"/>
      <c r="E165" s="109"/>
      <c r="F165" s="101">
        <v>776.90250000000003</v>
      </c>
      <c r="G165" s="99"/>
      <c r="H165" s="101"/>
    </row>
    <row r="166" spans="1:8" x14ac:dyDescent="0.2">
      <c r="A166" s="141"/>
      <c r="B166" s="110" t="s">
        <v>311</v>
      </c>
      <c r="C166" s="99" t="s">
        <v>2932</v>
      </c>
      <c r="D166" s="109">
        <v>-23.202870000000001</v>
      </c>
      <c r="E166" s="109">
        <v>19.1267</v>
      </c>
      <c r="F166" s="101">
        <v>343.28250000000003</v>
      </c>
      <c r="G166" s="99"/>
      <c r="H166" s="101"/>
    </row>
    <row r="167" spans="1:8" x14ac:dyDescent="0.2">
      <c r="A167" s="141"/>
      <c r="B167" s="108" t="s">
        <v>313</v>
      </c>
      <c r="C167" s="99" t="s">
        <v>2932</v>
      </c>
      <c r="D167" s="109">
        <v>-23.159500000000001</v>
      </c>
      <c r="E167" s="109">
        <v>19.215699999999998</v>
      </c>
      <c r="F167" s="101">
        <v>896.25750000000005</v>
      </c>
      <c r="G167" s="99"/>
      <c r="H167" s="101"/>
    </row>
    <row r="168" spans="1:8" x14ac:dyDescent="0.2">
      <c r="A168" s="141"/>
      <c r="B168" s="102" t="s">
        <v>316</v>
      </c>
      <c r="C168" s="99" t="s">
        <v>2932</v>
      </c>
      <c r="D168" s="103">
        <v>-22.802499999999998</v>
      </c>
      <c r="E168" s="103">
        <v>19.730689999999999</v>
      </c>
      <c r="F168" s="101">
        <v>506.98500000000001</v>
      </c>
      <c r="G168" s="99"/>
      <c r="H168" s="101"/>
    </row>
    <row r="169" spans="1:8" x14ac:dyDescent="0.2">
      <c r="A169" s="141"/>
      <c r="B169" s="108" t="s">
        <v>318</v>
      </c>
      <c r="C169" s="99" t="s">
        <v>2932</v>
      </c>
      <c r="D169" s="109">
        <v>-23.272690000000001</v>
      </c>
      <c r="E169" s="109">
        <v>18.846329999999998</v>
      </c>
      <c r="F169" s="101">
        <v>0</v>
      </c>
      <c r="G169" s="99"/>
      <c r="H169" s="101"/>
    </row>
    <row r="170" spans="1:8" x14ac:dyDescent="0.2">
      <c r="A170" s="141"/>
      <c r="B170" s="102" t="s">
        <v>321</v>
      </c>
      <c r="C170" s="99" t="s">
        <v>2932</v>
      </c>
      <c r="D170" s="103"/>
      <c r="E170" s="103"/>
      <c r="F170" s="101">
        <v>958.125</v>
      </c>
      <c r="G170" s="99"/>
      <c r="H170" s="101"/>
    </row>
    <row r="171" spans="1:8" x14ac:dyDescent="0.2">
      <c r="A171" s="141"/>
      <c r="B171" s="110" t="s">
        <v>323</v>
      </c>
      <c r="C171" s="99" t="s">
        <v>2932</v>
      </c>
      <c r="D171" s="109"/>
      <c r="E171" s="109"/>
      <c r="F171" s="101">
        <v>264.4425</v>
      </c>
      <c r="G171" s="99"/>
      <c r="H171" s="101"/>
    </row>
    <row r="172" spans="1:8" x14ac:dyDescent="0.2">
      <c r="A172" s="141"/>
      <c r="B172" s="108" t="s">
        <v>325</v>
      </c>
      <c r="C172" s="99" t="s">
        <v>2932</v>
      </c>
      <c r="D172" s="109">
        <v>-23.054880000000001</v>
      </c>
      <c r="E172" s="109">
        <v>18.855170000000001</v>
      </c>
      <c r="F172" s="101">
        <v>837.67499999999995</v>
      </c>
      <c r="G172" s="99"/>
      <c r="H172" s="101"/>
    </row>
    <row r="173" spans="1:8" x14ac:dyDescent="0.2">
      <c r="A173" s="141"/>
      <c r="B173" s="110" t="s">
        <v>328</v>
      </c>
      <c r="C173" s="99" t="s">
        <v>2932</v>
      </c>
      <c r="D173" s="109">
        <v>-23.082789999999999</v>
      </c>
      <c r="E173" s="109">
        <v>18.828289999999999</v>
      </c>
      <c r="F173" s="101">
        <v>351.495</v>
      </c>
      <c r="G173" s="99"/>
      <c r="H173" s="101"/>
    </row>
    <row r="174" spans="1:8" x14ac:dyDescent="0.2">
      <c r="A174" s="141"/>
      <c r="B174" s="108" t="s">
        <v>330</v>
      </c>
      <c r="C174" s="99" t="s">
        <v>2932</v>
      </c>
      <c r="D174" s="109">
        <v>-23.159120000000001</v>
      </c>
      <c r="E174" s="109">
        <v>18.852910000000001</v>
      </c>
      <c r="F174" s="101">
        <v>0</v>
      </c>
      <c r="G174" s="99"/>
      <c r="H174" s="101"/>
    </row>
    <row r="175" spans="1:8" x14ac:dyDescent="0.2">
      <c r="A175" s="141"/>
      <c r="B175" s="104" t="s">
        <v>332</v>
      </c>
      <c r="C175" s="99" t="s">
        <v>2932</v>
      </c>
      <c r="D175" s="103"/>
      <c r="E175" s="103"/>
      <c r="F175" s="101">
        <v>1034.7750000000001</v>
      </c>
      <c r="G175" s="99"/>
      <c r="H175" s="101"/>
    </row>
    <row r="176" spans="1:8" x14ac:dyDescent="0.2">
      <c r="A176" s="141"/>
      <c r="B176" s="98" t="s">
        <v>334</v>
      </c>
      <c r="C176" s="99" t="s">
        <v>2932</v>
      </c>
      <c r="D176" s="103"/>
      <c r="E176" s="103"/>
      <c r="F176" s="101">
        <v>624.15</v>
      </c>
      <c r="G176" s="99"/>
      <c r="H176" s="101"/>
    </row>
    <row r="177" spans="1:8" x14ac:dyDescent="0.2">
      <c r="A177" s="141"/>
      <c r="B177" s="104" t="s">
        <v>336</v>
      </c>
      <c r="C177" s="99" t="s">
        <v>2932</v>
      </c>
      <c r="D177" s="103">
        <v>-23.316240000000001</v>
      </c>
      <c r="E177" s="103">
        <v>18.50996</v>
      </c>
      <c r="F177" s="101">
        <v>538.30200000000002</v>
      </c>
      <c r="G177" s="99"/>
      <c r="H177" s="101"/>
    </row>
    <row r="178" spans="1:8" x14ac:dyDescent="0.2">
      <c r="A178" s="141"/>
      <c r="B178" s="108" t="s">
        <v>338</v>
      </c>
      <c r="C178" s="99" t="s">
        <v>2932</v>
      </c>
      <c r="D178" s="109">
        <v>-23.283449999999998</v>
      </c>
      <c r="E178" s="109">
        <v>18.639299999999999</v>
      </c>
      <c r="F178" s="101">
        <v>238.71</v>
      </c>
      <c r="G178" s="99"/>
      <c r="H178" s="101"/>
    </row>
    <row r="179" spans="1:8" x14ac:dyDescent="0.2">
      <c r="A179" s="141"/>
      <c r="B179" s="102" t="s">
        <v>341</v>
      </c>
      <c r="C179" s="99" t="s">
        <v>2932</v>
      </c>
      <c r="D179" s="103">
        <v>-23.343969999999999</v>
      </c>
      <c r="E179" s="103">
        <v>18.594100000000001</v>
      </c>
      <c r="F179" s="101">
        <v>255.13499999999999</v>
      </c>
      <c r="G179" s="99"/>
      <c r="H179" s="101"/>
    </row>
    <row r="180" spans="1:8" x14ac:dyDescent="0.2">
      <c r="A180" s="141"/>
      <c r="B180" s="108" t="s">
        <v>343</v>
      </c>
      <c r="C180" s="99" t="s">
        <v>2932</v>
      </c>
      <c r="D180" s="109"/>
      <c r="E180" s="109"/>
      <c r="F180" s="101">
        <v>459.9</v>
      </c>
      <c r="G180" s="99"/>
      <c r="H180" s="101"/>
    </row>
    <row r="181" spans="1:8" x14ac:dyDescent="0.2">
      <c r="A181" s="141"/>
      <c r="B181" s="104" t="s">
        <v>346</v>
      </c>
      <c r="C181" s="99" t="s">
        <v>2932</v>
      </c>
      <c r="D181" s="103">
        <v>-23.341470000000001</v>
      </c>
      <c r="E181" s="103">
        <v>18.516210000000001</v>
      </c>
      <c r="F181" s="101">
        <v>321.27300000000002</v>
      </c>
      <c r="G181" s="99"/>
      <c r="H181" s="101"/>
    </row>
    <row r="182" spans="1:8" x14ac:dyDescent="0.2">
      <c r="A182" s="141"/>
      <c r="B182" s="104" t="s">
        <v>348</v>
      </c>
      <c r="C182" s="99" t="s">
        <v>2932</v>
      </c>
      <c r="D182" s="103"/>
      <c r="E182" s="103"/>
      <c r="F182" s="101">
        <v>648.678</v>
      </c>
      <c r="G182" s="99"/>
      <c r="H182" s="101"/>
    </row>
    <row r="183" spans="1:8" x14ac:dyDescent="0.2">
      <c r="A183" s="141"/>
      <c r="B183" s="110" t="s">
        <v>350</v>
      </c>
      <c r="C183" s="99" t="s">
        <v>2932</v>
      </c>
      <c r="D183" s="109">
        <v>-23.448530000000002</v>
      </c>
      <c r="E183" s="109">
        <v>18.593240000000002</v>
      </c>
      <c r="F183" s="101">
        <v>0</v>
      </c>
      <c r="G183" s="99"/>
      <c r="H183" s="101"/>
    </row>
    <row r="184" spans="1:8" x14ac:dyDescent="0.2">
      <c r="A184" s="141"/>
      <c r="B184" s="104" t="s">
        <v>350</v>
      </c>
      <c r="C184" s="99" t="s">
        <v>2932</v>
      </c>
      <c r="D184" s="103">
        <v>-23.450520000000001</v>
      </c>
      <c r="E184" s="103">
        <v>18.542829999999999</v>
      </c>
      <c r="F184" s="101">
        <v>908.85</v>
      </c>
      <c r="G184" s="99"/>
      <c r="H184" s="101"/>
    </row>
    <row r="185" spans="1:8" x14ac:dyDescent="0.2">
      <c r="A185" s="141"/>
      <c r="B185" s="104" t="s">
        <v>353</v>
      </c>
      <c r="C185" s="99" t="s">
        <v>2932</v>
      </c>
      <c r="D185" s="103">
        <v>-23.44417</v>
      </c>
      <c r="E185" s="103">
        <v>18.47476</v>
      </c>
      <c r="F185" s="101">
        <v>276.48750000000001</v>
      </c>
      <c r="G185" s="99"/>
      <c r="H185" s="101"/>
    </row>
    <row r="186" spans="1:8" x14ac:dyDescent="0.2">
      <c r="A186" s="141"/>
      <c r="B186" s="110" t="s">
        <v>355</v>
      </c>
      <c r="C186" s="99" t="s">
        <v>2932</v>
      </c>
      <c r="D186" s="109">
        <v>-23.520029999999998</v>
      </c>
      <c r="E186" s="109">
        <v>18.53884</v>
      </c>
      <c r="F186" s="101">
        <v>540.92999999999995</v>
      </c>
      <c r="G186" s="99"/>
      <c r="H186" s="101"/>
    </row>
    <row r="187" spans="1:8" x14ac:dyDescent="0.2">
      <c r="A187" s="141"/>
      <c r="B187" s="110" t="s">
        <v>357</v>
      </c>
      <c r="C187" s="99" t="s">
        <v>2932</v>
      </c>
      <c r="D187" s="109">
        <v>-23.53237</v>
      </c>
      <c r="E187" s="109">
        <v>18.488530000000001</v>
      </c>
      <c r="F187" s="101">
        <v>309.88499999999999</v>
      </c>
      <c r="G187" s="99"/>
      <c r="H187" s="101"/>
    </row>
    <row r="188" spans="1:8" x14ac:dyDescent="0.2">
      <c r="A188" s="141"/>
      <c r="B188" s="104" t="s">
        <v>360</v>
      </c>
      <c r="C188" s="99" t="s">
        <v>2932</v>
      </c>
      <c r="D188" s="103">
        <v>-23.501349999999999</v>
      </c>
      <c r="E188" s="103">
        <v>18.576740000000001</v>
      </c>
      <c r="F188" s="101">
        <v>0</v>
      </c>
      <c r="G188" s="99"/>
      <c r="H188" s="101"/>
    </row>
    <row r="189" spans="1:8" x14ac:dyDescent="0.2">
      <c r="A189" s="141"/>
      <c r="B189" s="105" t="s">
        <v>362</v>
      </c>
      <c r="C189" s="99" t="s">
        <v>2932</v>
      </c>
      <c r="D189" s="106">
        <v>-23.49363</v>
      </c>
      <c r="E189" s="106">
        <v>18.652950000000001</v>
      </c>
      <c r="F189" s="101">
        <v>73.912499999999994</v>
      </c>
      <c r="G189" s="99"/>
      <c r="H189" s="101"/>
    </row>
    <row r="190" spans="1:8" x14ac:dyDescent="0.2">
      <c r="A190" s="141"/>
      <c r="B190" s="105" t="s">
        <v>364</v>
      </c>
      <c r="C190" s="99" t="s">
        <v>2932</v>
      </c>
      <c r="D190" s="106">
        <v>-23.60557</v>
      </c>
      <c r="E190" s="106">
        <v>18.598279999999999</v>
      </c>
      <c r="F190" s="101">
        <v>994.26</v>
      </c>
      <c r="G190" s="99"/>
      <c r="H190" s="101"/>
    </row>
    <row r="191" spans="1:8" x14ac:dyDescent="0.2">
      <c r="A191" s="141"/>
      <c r="B191" s="105" t="s">
        <v>366</v>
      </c>
      <c r="C191" s="99" t="s">
        <v>2932</v>
      </c>
      <c r="D191" s="106">
        <v>-23.611619999999998</v>
      </c>
      <c r="E191" s="106">
        <v>18.630849999999999</v>
      </c>
      <c r="F191" s="101">
        <v>880.92750000000001</v>
      </c>
      <c r="G191" s="99"/>
      <c r="H191" s="101"/>
    </row>
    <row r="192" spans="1:8" x14ac:dyDescent="0.2">
      <c r="A192" s="141"/>
      <c r="B192" s="108" t="s">
        <v>368</v>
      </c>
      <c r="C192" s="99" t="s">
        <v>2932</v>
      </c>
      <c r="D192" s="109">
        <v>-23.651399999999999</v>
      </c>
      <c r="E192" s="109">
        <v>18.541340000000002</v>
      </c>
      <c r="F192" s="101">
        <v>1280.8215</v>
      </c>
      <c r="G192" s="99"/>
      <c r="H192" s="101"/>
    </row>
    <row r="193" spans="1:8" x14ac:dyDescent="0.2">
      <c r="A193" s="141"/>
      <c r="B193" s="108" t="s">
        <v>370</v>
      </c>
      <c r="C193" s="99" t="s">
        <v>2932</v>
      </c>
      <c r="D193" s="111">
        <v>-23.628019999999999</v>
      </c>
      <c r="E193" s="111">
        <v>18.534230000000001</v>
      </c>
      <c r="F193" s="101">
        <v>1443.7574999999999</v>
      </c>
      <c r="G193" s="99"/>
      <c r="H193" s="101"/>
    </row>
    <row r="194" spans="1:8" x14ac:dyDescent="0.2">
      <c r="A194" s="141"/>
      <c r="B194" s="105" t="s">
        <v>373</v>
      </c>
      <c r="C194" s="99" t="s">
        <v>2932</v>
      </c>
      <c r="D194" s="106"/>
      <c r="E194" s="106"/>
      <c r="F194" s="101">
        <v>0</v>
      </c>
      <c r="G194" s="99"/>
      <c r="H194" s="101"/>
    </row>
    <row r="195" spans="1:8" x14ac:dyDescent="0.2">
      <c r="A195" s="141"/>
      <c r="B195" s="105" t="s">
        <v>375</v>
      </c>
      <c r="C195" s="99" t="s">
        <v>2932</v>
      </c>
      <c r="D195" s="103"/>
      <c r="E195" s="103"/>
      <c r="F195" s="101">
        <v>882.57</v>
      </c>
      <c r="G195" s="99"/>
      <c r="H195" s="101"/>
    </row>
    <row r="196" spans="1:8" x14ac:dyDescent="0.2">
      <c r="A196" s="141"/>
      <c r="B196" s="105" t="s">
        <v>378</v>
      </c>
      <c r="C196" s="99" t="s">
        <v>2932</v>
      </c>
      <c r="D196" s="103">
        <v>-23.779789999999998</v>
      </c>
      <c r="E196" s="103">
        <v>18.700469999999999</v>
      </c>
      <c r="F196" s="101">
        <v>0</v>
      </c>
      <c r="G196" s="99"/>
      <c r="H196" s="101"/>
    </row>
    <row r="197" spans="1:8" x14ac:dyDescent="0.2">
      <c r="A197" s="141"/>
      <c r="B197" s="104" t="s">
        <v>380</v>
      </c>
      <c r="C197" s="99" t="s">
        <v>2932</v>
      </c>
      <c r="D197" s="103">
        <v>-23.98554</v>
      </c>
      <c r="E197" s="103">
        <v>18.833210000000001</v>
      </c>
      <c r="F197" s="101">
        <v>953.63549999999998</v>
      </c>
      <c r="G197" s="99"/>
      <c r="H197" s="101"/>
    </row>
    <row r="198" spans="1:8" x14ac:dyDescent="0.2">
      <c r="A198" s="141"/>
      <c r="B198" s="105" t="s">
        <v>382</v>
      </c>
      <c r="C198" s="99" t="s">
        <v>2932</v>
      </c>
      <c r="D198" s="103">
        <v>-23.79569</v>
      </c>
      <c r="E198" s="103">
        <v>18.654669999999999</v>
      </c>
      <c r="F198" s="101">
        <v>574.875</v>
      </c>
      <c r="G198" s="99"/>
      <c r="H198" s="101"/>
    </row>
    <row r="199" spans="1:8" x14ac:dyDescent="0.2">
      <c r="A199" s="141"/>
      <c r="B199" s="105" t="s">
        <v>382</v>
      </c>
      <c r="C199" s="99" t="s">
        <v>2932</v>
      </c>
      <c r="D199" s="103">
        <v>-23.8126</v>
      </c>
      <c r="E199" s="103">
        <v>18.606619999999999</v>
      </c>
      <c r="F199" s="101">
        <v>443.80349999999999</v>
      </c>
      <c r="G199" s="99"/>
      <c r="H199" s="101"/>
    </row>
    <row r="200" spans="1:8" x14ac:dyDescent="0.2">
      <c r="A200" s="141"/>
      <c r="B200" s="112" t="s">
        <v>385</v>
      </c>
      <c r="C200" s="99" t="s">
        <v>2932</v>
      </c>
      <c r="D200" s="107">
        <v>-23.908429999999999</v>
      </c>
      <c r="E200" s="107">
        <v>18.594999999999999</v>
      </c>
      <c r="F200" s="101">
        <v>470.85</v>
      </c>
      <c r="G200" s="99"/>
      <c r="H200" s="101"/>
    </row>
    <row r="201" spans="1:8" x14ac:dyDescent="0.2">
      <c r="A201" s="141"/>
      <c r="B201" s="112" t="s">
        <v>388</v>
      </c>
      <c r="C201" s="99" t="s">
        <v>2932</v>
      </c>
      <c r="D201" s="107">
        <v>-23.908000000000001</v>
      </c>
      <c r="E201" s="107">
        <v>18.556000000000001</v>
      </c>
      <c r="F201" s="101">
        <v>219</v>
      </c>
      <c r="G201" s="99"/>
      <c r="H201" s="101"/>
    </row>
    <row r="202" spans="1:8" x14ac:dyDescent="0.2">
      <c r="A202" s="141"/>
      <c r="B202" s="105" t="s">
        <v>29</v>
      </c>
      <c r="C202" s="99" t="s">
        <v>2932</v>
      </c>
      <c r="D202" s="103">
        <v>-23.866040000000002</v>
      </c>
      <c r="E202" s="103">
        <v>18.663460000000001</v>
      </c>
      <c r="F202" s="101">
        <v>1018.35</v>
      </c>
      <c r="G202" s="99"/>
      <c r="H202" s="101"/>
    </row>
    <row r="203" spans="1:8" x14ac:dyDescent="0.2">
      <c r="A203" s="141"/>
      <c r="B203" s="105" t="s">
        <v>29</v>
      </c>
      <c r="C203" s="99" t="s">
        <v>2932</v>
      </c>
      <c r="D203" s="103">
        <v>-23.920999999999999</v>
      </c>
      <c r="E203" s="103">
        <v>18.688420000000001</v>
      </c>
      <c r="F203" s="101">
        <v>394.2</v>
      </c>
      <c r="G203" s="99"/>
      <c r="H203" s="101"/>
    </row>
    <row r="204" spans="1:8" x14ac:dyDescent="0.2">
      <c r="A204" s="141"/>
      <c r="B204" s="105" t="s">
        <v>394</v>
      </c>
      <c r="C204" s="99" t="s">
        <v>2932</v>
      </c>
      <c r="D204" s="103">
        <v>-23.86844</v>
      </c>
      <c r="E204" s="103">
        <v>18.72118</v>
      </c>
      <c r="F204" s="101">
        <v>724.34249999999997</v>
      </c>
      <c r="G204" s="99"/>
      <c r="H204" s="101"/>
    </row>
    <row r="205" spans="1:8" x14ac:dyDescent="0.2">
      <c r="A205" s="141"/>
      <c r="B205" s="105" t="s">
        <v>396</v>
      </c>
      <c r="C205" s="99" t="s">
        <v>2932</v>
      </c>
      <c r="D205" s="103">
        <v>-23.8322</v>
      </c>
      <c r="E205" s="103">
        <v>18.822970000000002</v>
      </c>
      <c r="F205" s="101">
        <v>0</v>
      </c>
      <c r="G205" s="99"/>
      <c r="H205" s="101"/>
    </row>
    <row r="206" spans="1:8" x14ac:dyDescent="0.2">
      <c r="A206" s="141"/>
      <c r="B206" s="105" t="s">
        <v>398</v>
      </c>
      <c r="C206" s="99" t="s">
        <v>2932</v>
      </c>
      <c r="D206" s="103">
        <v>-23.866869999999999</v>
      </c>
      <c r="E206" s="103">
        <v>18.796199999999999</v>
      </c>
      <c r="F206" s="101">
        <v>306.60000000000002</v>
      </c>
      <c r="G206" s="99"/>
      <c r="H206" s="101"/>
    </row>
    <row r="207" spans="1:8" x14ac:dyDescent="0.2">
      <c r="A207" s="141"/>
      <c r="B207" s="105" t="s">
        <v>400</v>
      </c>
      <c r="C207" s="99" t="s">
        <v>2932</v>
      </c>
      <c r="D207" s="103">
        <v>-23.98845</v>
      </c>
      <c r="E207" s="103">
        <v>18.718730000000001</v>
      </c>
      <c r="F207" s="101">
        <v>958.125</v>
      </c>
      <c r="G207" s="99"/>
      <c r="H207" s="101"/>
    </row>
    <row r="208" spans="1:8" x14ac:dyDescent="0.2">
      <c r="A208" s="141"/>
      <c r="B208" s="105" t="s">
        <v>402</v>
      </c>
      <c r="C208" s="99" t="s">
        <v>2932</v>
      </c>
      <c r="D208" s="103">
        <v>-24.05771</v>
      </c>
      <c r="E208" s="103">
        <v>18.665109999999999</v>
      </c>
      <c r="F208" s="101">
        <v>0</v>
      </c>
      <c r="G208" s="99"/>
      <c r="H208" s="101"/>
    </row>
    <row r="209" spans="1:8" x14ac:dyDescent="0.2">
      <c r="A209" s="141"/>
      <c r="B209" s="105" t="s">
        <v>404</v>
      </c>
      <c r="C209" s="99" t="s">
        <v>2932</v>
      </c>
      <c r="D209" s="103">
        <v>-23.97053</v>
      </c>
      <c r="E209" s="103">
        <v>18.702100000000002</v>
      </c>
      <c r="F209" s="101">
        <v>0</v>
      </c>
      <c r="G209" s="99"/>
      <c r="H209" s="101"/>
    </row>
    <row r="210" spans="1:8" x14ac:dyDescent="0.2">
      <c r="A210" s="141"/>
      <c r="B210" s="105" t="s">
        <v>406</v>
      </c>
      <c r="C210" s="99" t="s">
        <v>2932</v>
      </c>
      <c r="D210" s="103">
        <v>-23.969609999999999</v>
      </c>
      <c r="E210" s="103">
        <v>18.609449999999999</v>
      </c>
      <c r="F210" s="101">
        <v>481.8</v>
      </c>
      <c r="G210" s="99"/>
      <c r="H210" s="101"/>
    </row>
    <row r="211" spans="1:8" x14ac:dyDescent="0.2">
      <c r="A211" s="141"/>
      <c r="B211" s="112" t="s">
        <v>408</v>
      </c>
      <c r="C211" s="99" t="s">
        <v>2932</v>
      </c>
      <c r="D211" s="107">
        <v>-23.736499999999999</v>
      </c>
      <c r="E211" s="107">
        <v>18.54665</v>
      </c>
      <c r="F211" s="101">
        <v>739.125</v>
      </c>
      <c r="G211" s="99"/>
      <c r="H211" s="101"/>
    </row>
    <row r="212" spans="1:8" x14ac:dyDescent="0.2">
      <c r="A212" s="141"/>
      <c r="B212" s="112" t="s">
        <v>411</v>
      </c>
      <c r="C212" s="99" t="s">
        <v>2932</v>
      </c>
      <c r="D212" s="107"/>
      <c r="E212" s="107"/>
      <c r="F212" s="101">
        <v>109.5</v>
      </c>
      <c r="G212" s="99"/>
      <c r="H212" s="101"/>
    </row>
    <row r="213" spans="1:8" x14ac:dyDescent="0.2">
      <c r="A213" s="141"/>
      <c r="B213" s="112" t="s">
        <v>411</v>
      </c>
      <c r="C213" s="99" t="s">
        <v>2932</v>
      </c>
      <c r="D213" s="107">
        <v>-23.753900000000002</v>
      </c>
      <c r="E213" s="107">
        <v>18.489999999999998</v>
      </c>
      <c r="F213" s="101">
        <v>461.54250000000002</v>
      </c>
      <c r="G213" s="99"/>
      <c r="H213" s="101"/>
    </row>
    <row r="214" spans="1:8" x14ac:dyDescent="0.2">
      <c r="A214" s="141"/>
      <c r="B214" s="105" t="s">
        <v>415</v>
      </c>
      <c r="C214" s="99" t="s">
        <v>2932</v>
      </c>
      <c r="D214" s="103">
        <v>-23.442900000000002</v>
      </c>
      <c r="E214" s="103">
        <v>18.88899</v>
      </c>
      <c r="F214" s="101">
        <v>0</v>
      </c>
      <c r="G214" s="99"/>
      <c r="H214" s="101"/>
    </row>
    <row r="215" spans="1:8" x14ac:dyDescent="0.2">
      <c r="A215" s="141"/>
      <c r="B215" s="105" t="s">
        <v>417</v>
      </c>
      <c r="C215" s="99" t="s">
        <v>2932</v>
      </c>
      <c r="D215" s="106">
        <v>-23.612660000000002</v>
      </c>
      <c r="E215" s="106">
        <v>18.918959999999998</v>
      </c>
      <c r="F215" s="101">
        <v>1856.0250000000001</v>
      </c>
      <c r="G215" s="99"/>
      <c r="H215" s="101"/>
    </row>
    <row r="216" spans="1:8" x14ac:dyDescent="0.2">
      <c r="A216" s="141"/>
      <c r="B216" s="108" t="s">
        <v>420</v>
      </c>
      <c r="C216" s="99" t="s">
        <v>2932</v>
      </c>
      <c r="D216" s="103">
        <v>-23.49147</v>
      </c>
      <c r="E216" s="103">
        <v>18.486470000000001</v>
      </c>
      <c r="F216" s="101">
        <v>350.4</v>
      </c>
      <c r="G216" s="99"/>
      <c r="H216" s="101"/>
    </row>
    <row r="217" spans="1:8" x14ac:dyDescent="0.2">
      <c r="A217" s="141"/>
      <c r="B217" s="104" t="s">
        <v>423</v>
      </c>
      <c r="C217" s="99" t="s">
        <v>2932</v>
      </c>
      <c r="D217" s="103">
        <v>-23.87107</v>
      </c>
      <c r="E217" s="103">
        <v>19.23113</v>
      </c>
      <c r="F217" s="101">
        <v>859.57500000000005</v>
      </c>
      <c r="G217" s="99"/>
      <c r="H217" s="101"/>
    </row>
    <row r="218" spans="1:8" x14ac:dyDescent="0.2">
      <c r="A218" s="141"/>
      <c r="B218" s="98" t="s">
        <v>425</v>
      </c>
      <c r="C218" s="99" t="s">
        <v>2932</v>
      </c>
      <c r="D218" s="103" t="s">
        <v>185</v>
      </c>
      <c r="E218" s="103" t="s">
        <v>185</v>
      </c>
      <c r="F218" s="101">
        <v>936.77250000000004</v>
      </c>
      <c r="G218" s="99"/>
      <c r="H218" s="101"/>
    </row>
    <row r="219" spans="1:8" x14ac:dyDescent="0.2">
      <c r="A219" s="141"/>
      <c r="B219" s="110" t="s">
        <v>427</v>
      </c>
      <c r="C219" s="99" t="s">
        <v>2932</v>
      </c>
      <c r="D219" s="103">
        <v>-23.838609999999999</v>
      </c>
      <c r="E219" s="103">
        <v>19.165240000000001</v>
      </c>
      <c r="F219" s="101">
        <v>504.79500000000002</v>
      </c>
      <c r="G219" s="99"/>
      <c r="H219" s="101"/>
    </row>
    <row r="220" spans="1:8" x14ac:dyDescent="0.2">
      <c r="A220" s="141"/>
      <c r="B220" s="110" t="s">
        <v>429</v>
      </c>
      <c r="C220" s="99" t="s">
        <v>2932</v>
      </c>
      <c r="D220" s="103"/>
      <c r="E220" s="103"/>
      <c r="F220" s="101">
        <v>1157.415</v>
      </c>
      <c r="G220" s="99"/>
      <c r="H220" s="101"/>
    </row>
    <row r="221" spans="1:8" x14ac:dyDescent="0.2">
      <c r="A221" s="141"/>
      <c r="B221" s="105" t="s">
        <v>431</v>
      </c>
      <c r="C221" s="99" t="s">
        <v>2932</v>
      </c>
      <c r="D221" s="103">
        <v>-23.76953</v>
      </c>
      <c r="E221" s="103">
        <v>19.163260000000001</v>
      </c>
      <c r="F221" s="101">
        <v>572.68499999999995</v>
      </c>
      <c r="G221" s="99"/>
      <c r="H221" s="101"/>
    </row>
    <row r="222" spans="1:8" x14ac:dyDescent="0.2">
      <c r="A222" s="141"/>
      <c r="B222" s="108" t="s">
        <v>433</v>
      </c>
      <c r="C222" s="99" t="s">
        <v>2932</v>
      </c>
      <c r="D222" s="103">
        <v>-23.754829999999998</v>
      </c>
      <c r="E222" s="103">
        <v>19.222300000000001</v>
      </c>
      <c r="F222" s="101">
        <v>1390.1025</v>
      </c>
      <c r="G222" s="99"/>
      <c r="H222" s="101"/>
    </row>
    <row r="223" spans="1:8" x14ac:dyDescent="0.2">
      <c r="A223" s="141"/>
      <c r="B223" s="108" t="s">
        <v>436</v>
      </c>
      <c r="C223" s="99" t="s">
        <v>2932</v>
      </c>
      <c r="D223" s="103">
        <v>-23.694189999999999</v>
      </c>
      <c r="E223" s="103">
        <v>19.211569999999998</v>
      </c>
      <c r="F223" s="101">
        <v>332.88</v>
      </c>
      <c r="G223" s="99"/>
      <c r="H223" s="101"/>
    </row>
    <row r="224" spans="1:8" x14ac:dyDescent="0.2">
      <c r="A224" s="141"/>
      <c r="B224" s="108" t="s">
        <v>439</v>
      </c>
      <c r="C224" s="99" t="s">
        <v>2932</v>
      </c>
      <c r="D224" s="103">
        <v>-23.73629</v>
      </c>
      <c r="E224" s="103">
        <v>19.183959999999999</v>
      </c>
      <c r="F224" s="101">
        <v>569.83799999999997</v>
      </c>
      <c r="G224" s="99"/>
      <c r="H224" s="101"/>
    </row>
    <row r="225" spans="1:8" x14ac:dyDescent="0.2">
      <c r="A225" s="141"/>
      <c r="B225" s="108" t="s">
        <v>441</v>
      </c>
      <c r="C225" s="99" t="s">
        <v>2932</v>
      </c>
      <c r="D225" s="103">
        <v>-23.748159999999999</v>
      </c>
      <c r="E225" s="103">
        <v>19.08295</v>
      </c>
      <c r="F225" s="101">
        <v>1155.7725</v>
      </c>
      <c r="G225" s="99"/>
      <c r="H225" s="101"/>
    </row>
    <row r="226" spans="1:8" x14ac:dyDescent="0.2">
      <c r="A226" s="141"/>
      <c r="B226" s="108" t="s">
        <v>444</v>
      </c>
      <c r="C226" s="99" t="s">
        <v>2932</v>
      </c>
      <c r="D226" s="103">
        <v>-23.67651</v>
      </c>
      <c r="E226" s="103">
        <v>19.12182</v>
      </c>
      <c r="F226" s="101">
        <v>510.70800000000003</v>
      </c>
      <c r="G226" s="99"/>
      <c r="H226" s="101"/>
    </row>
    <row r="227" spans="1:8" x14ac:dyDescent="0.2">
      <c r="A227" s="141"/>
      <c r="B227" s="110" t="s">
        <v>449</v>
      </c>
      <c r="C227" s="99" t="s">
        <v>2932</v>
      </c>
      <c r="D227" s="103"/>
      <c r="E227" s="103"/>
      <c r="F227" s="101">
        <v>766.5</v>
      </c>
      <c r="G227" s="99"/>
      <c r="H227" s="101"/>
    </row>
    <row r="228" spans="1:8" x14ac:dyDescent="0.2">
      <c r="A228" s="141"/>
      <c r="B228" s="108" t="s">
        <v>451</v>
      </c>
      <c r="C228" s="99" t="s">
        <v>2932</v>
      </c>
      <c r="D228" s="103">
        <v>-23.67323</v>
      </c>
      <c r="E228" s="103">
        <v>19.065750000000001</v>
      </c>
      <c r="F228" s="101">
        <v>666.85500000000002</v>
      </c>
      <c r="G228" s="99"/>
      <c r="H228" s="101"/>
    </row>
    <row r="229" spans="1:8" x14ac:dyDescent="0.2">
      <c r="A229" s="141"/>
      <c r="B229" s="105" t="s">
        <v>454</v>
      </c>
      <c r="C229" s="99" t="s">
        <v>2932</v>
      </c>
      <c r="D229" s="103">
        <v>-23.596229999999998</v>
      </c>
      <c r="E229" s="103">
        <v>19.044509999999999</v>
      </c>
      <c r="F229" s="101">
        <v>1113.0675000000001</v>
      </c>
      <c r="G229" s="99"/>
      <c r="H229" s="101"/>
    </row>
    <row r="230" spans="1:8" x14ac:dyDescent="0.2">
      <c r="A230" s="141"/>
      <c r="B230" s="108" t="s">
        <v>456</v>
      </c>
      <c r="C230" s="99" t="s">
        <v>2932</v>
      </c>
      <c r="D230" s="103">
        <v>-23.569210000000002</v>
      </c>
      <c r="E230" s="103">
        <v>19.108339999999998</v>
      </c>
      <c r="F230" s="101">
        <v>767.59500000000003</v>
      </c>
      <c r="G230" s="99"/>
      <c r="H230" s="101"/>
    </row>
    <row r="231" spans="1:8" x14ac:dyDescent="0.2">
      <c r="A231" s="141"/>
      <c r="B231" s="108" t="s">
        <v>459</v>
      </c>
      <c r="C231" s="99" t="s">
        <v>2932</v>
      </c>
      <c r="D231" s="103">
        <v>-23.604679999999998</v>
      </c>
      <c r="E231" s="103">
        <v>19.19642</v>
      </c>
      <c r="F231" s="101">
        <v>716.13</v>
      </c>
      <c r="G231" s="99"/>
      <c r="H231" s="101"/>
    </row>
    <row r="232" spans="1:8" x14ac:dyDescent="0.2">
      <c r="A232" s="141"/>
      <c r="B232" s="110" t="s">
        <v>462</v>
      </c>
      <c r="C232" s="99" t="s">
        <v>2932</v>
      </c>
      <c r="D232" s="103">
        <v>-24.644279999999998</v>
      </c>
      <c r="E232" s="103">
        <v>19.242190000000001</v>
      </c>
      <c r="F232" s="101">
        <v>279.55349999999999</v>
      </c>
      <c r="G232" s="99"/>
      <c r="H232" s="101"/>
    </row>
    <row r="233" spans="1:8" x14ac:dyDescent="0.2">
      <c r="A233" s="141"/>
      <c r="B233" s="108" t="s">
        <v>464</v>
      </c>
      <c r="C233" s="99" t="s">
        <v>2932</v>
      </c>
      <c r="D233" s="103">
        <v>-23.602039999999999</v>
      </c>
      <c r="E233" s="103">
        <v>19.236789999999999</v>
      </c>
      <c r="F233" s="101">
        <v>784.02</v>
      </c>
      <c r="G233" s="99"/>
      <c r="H233" s="101"/>
    </row>
    <row r="234" spans="1:8" x14ac:dyDescent="0.2">
      <c r="A234" s="141"/>
      <c r="B234" s="110" t="s">
        <v>467</v>
      </c>
      <c r="C234" s="99" t="s">
        <v>2932</v>
      </c>
      <c r="D234" s="103">
        <v>-23.525400000000001</v>
      </c>
      <c r="E234" s="103">
        <v>19.22532</v>
      </c>
      <c r="F234" s="101">
        <v>473.58749999999998</v>
      </c>
      <c r="G234" s="99"/>
      <c r="H234" s="101"/>
    </row>
    <row r="235" spans="1:8" x14ac:dyDescent="0.2">
      <c r="A235" s="141"/>
      <c r="B235" s="108" t="s">
        <v>149</v>
      </c>
      <c r="C235" s="99" t="s">
        <v>2932</v>
      </c>
      <c r="D235" s="103">
        <v>-23.497119999999999</v>
      </c>
      <c r="E235" s="103">
        <v>19.181819999999998</v>
      </c>
      <c r="F235" s="101">
        <v>523.95749999999998</v>
      </c>
      <c r="G235" s="99"/>
      <c r="H235" s="101"/>
    </row>
    <row r="236" spans="1:8" x14ac:dyDescent="0.2">
      <c r="A236" s="141"/>
      <c r="B236" s="105" t="s">
        <v>471</v>
      </c>
      <c r="C236" s="99" t="s">
        <v>2932</v>
      </c>
      <c r="D236" s="103">
        <v>-23.46604</v>
      </c>
      <c r="E236" s="103">
        <v>19.100490000000001</v>
      </c>
      <c r="F236" s="101">
        <v>314.8125</v>
      </c>
      <c r="G236" s="99"/>
      <c r="H236" s="101"/>
    </row>
    <row r="237" spans="1:8" x14ac:dyDescent="0.2">
      <c r="A237" s="141"/>
      <c r="B237" s="105" t="s">
        <v>473</v>
      </c>
      <c r="C237" s="99" t="s">
        <v>2932</v>
      </c>
      <c r="D237" s="103"/>
      <c r="E237" s="103"/>
      <c r="F237" s="101">
        <v>487.27499999999998</v>
      </c>
      <c r="G237" s="99"/>
      <c r="H237" s="101"/>
    </row>
    <row r="238" spans="1:8" x14ac:dyDescent="0.2">
      <c r="A238" s="141"/>
      <c r="B238" s="105" t="s">
        <v>475</v>
      </c>
      <c r="C238" s="99" t="s">
        <v>2932</v>
      </c>
      <c r="D238" s="103">
        <v>-23.550180000000001</v>
      </c>
      <c r="E238" s="103">
        <v>19.02413</v>
      </c>
      <c r="F238" s="101">
        <v>2080.5</v>
      </c>
      <c r="G238" s="99"/>
      <c r="H238" s="101"/>
    </row>
    <row r="239" spans="1:8" x14ac:dyDescent="0.2">
      <c r="A239" s="141"/>
      <c r="B239" s="105" t="s">
        <v>477</v>
      </c>
      <c r="C239" s="99" t="s">
        <v>2932</v>
      </c>
      <c r="D239" s="103">
        <v>-23.484400000000001</v>
      </c>
      <c r="E239" s="103">
        <v>18.949719999999999</v>
      </c>
      <c r="F239" s="101">
        <v>876</v>
      </c>
      <c r="G239" s="99"/>
      <c r="H239" s="101"/>
    </row>
    <row r="240" spans="1:8" x14ac:dyDescent="0.2">
      <c r="A240" s="141"/>
      <c r="B240" s="105" t="s">
        <v>479</v>
      </c>
      <c r="C240" s="99" t="s">
        <v>2932</v>
      </c>
      <c r="D240" s="103">
        <v>-23.432449999999999</v>
      </c>
      <c r="E240" s="103">
        <v>19.005700000000001</v>
      </c>
      <c r="F240" s="101">
        <v>1177.125</v>
      </c>
      <c r="G240" s="99"/>
      <c r="H240" s="101"/>
    </row>
    <row r="241" spans="1:8" x14ac:dyDescent="0.2">
      <c r="A241" s="141"/>
      <c r="B241" s="105" t="s">
        <v>481</v>
      </c>
      <c r="C241" s="99" t="s">
        <v>2932</v>
      </c>
      <c r="D241" s="103">
        <v>-20.507930000000002</v>
      </c>
      <c r="E241" s="103">
        <v>18.896709999999999</v>
      </c>
      <c r="F241" s="101">
        <v>763.76250000000005</v>
      </c>
      <c r="G241" s="99"/>
      <c r="H241" s="101"/>
    </row>
    <row r="242" spans="1:8" x14ac:dyDescent="0.2">
      <c r="A242" s="141"/>
      <c r="B242" s="108" t="s">
        <v>483</v>
      </c>
      <c r="C242" s="99" t="s">
        <v>2932</v>
      </c>
      <c r="D242" s="103"/>
      <c r="E242" s="103"/>
      <c r="F242" s="101">
        <v>0</v>
      </c>
      <c r="G242" s="99"/>
      <c r="H242" s="101"/>
    </row>
    <row r="243" spans="1:8" x14ac:dyDescent="0.2">
      <c r="A243" s="141"/>
      <c r="B243" s="105" t="s">
        <v>486</v>
      </c>
      <c r="C243" s="99" t="s">
        <v>2932</v>
      </c>
      <c r="D243" s="103">
        <v>-23.413250000000001</v>
      </c>
      <c r="E243" s="103">
        <v>19.006340000000002</v>
      </c>
      <c r="F243" s="101">
        <v>657</v>
      </c>
      <c r="G243" s="99"/>
      <c r="H243" s="101"/>
    </row>
    <row r="244" spans="1:8" x14ac:dyDescent="0.2">
      <c r="A244" s="141"/>
      <c r="B244" s="105" t="s">
        <v>488</v>
      </c>
      <c r="C244" s="99" t="s">
        <v>2932</v>
      </c>
      <c r="D244" s="103">
        <v>-23.400220000000001</v>
      </c>
      <c r="E244" s="103">
        <v>18.068020000000001</v>
      </c>
      <c r="F244" s="101">
        <v>2244.75</v>
      </c>
      <c r="G244" s="99"/>
      <c r="H244" s="101"/>
    </row>
    <row r="245" spans="1:8" x14ac:dyDescent="0.2">
      <c r="A245" s="141"/>
      <c r="B245" s="108" t="s">
        <v>490</v>
      </c>
      <c r="C245" s="99" t="s">
        <v>2932</v>
      </c>
      <c r="D245" s="103">
        <v>-23.372340000000001</v>
      </c>
      <c r="E245" s="103">
        <v>19.168500000000002</v>
      </c>
      <c r="F245" s="101">
        <v>884.21249999999998</v>
      </c>
      <c r="G245" s="99"/>
      <c r="H245" s="101"/>
    </row>
    <row r="246" spans="1:8" x14ac:dyDescent="0.2">
      <c r="A246" s="141"/>
      <c r="B246" s="110" t="s">
        <v>493</v>
      </c>
      <c r="C246" s="99" t="s">
        <v>2932</v>
      </c>
      <c r="D246" s="103">
        <v>-23.4163</v>
      </c>
      <c r="E246" s="103">
        <v>19.236540000000002</v>
      </c>
      <c r="F246" s="101">
        <v>240.9</v>
      </c>
      <c r="G246" s="99"/>
      <c r="H246" s="101"/>
    </row>
    <row r="247" spans="1:8" x14ac:dyDescent="0.2">
      <c r="A247" s="141"/>
      <c r="B247" s="108" t="s">
        <v>495</v>
      </c>
      <c r="C247" s="99" t="s">
        <v>2932</v>
      </c>
      <c r="D247" s="103"/>
      <c r="E247" s="103"/>
      <c r="F247" s="101">
        <v>283.16699999999997</v>
      </c>
      <c r="G247" s="99"/>
      <c r="H247" s="101"/>
    </row>
    <row r="248" spans="1:8" x14ac:dyDescent="0.2">
      <c r="A248" s="141"/>
      <c r="B248" s="110" t="s">
        <v>493</v>
      </c>
      <c r="C248" s="99" t="s">
        <v>2932</v>
      </c>
      <c r="D248" s="103">
        <v>-23.4163</v>
      </c>
      <c r="E248" s="103">
        <v>19.236540000000002</v>
      </c>
      <c r="F248" s="101">
        <v>1664.4</v>
      </c>
      <c r="G248" s="99"/>
      <c r="H248" s="101"/>
    </row>
    <row r="249" spans="1:8" x14ac:dyDescent="0.2">
      <c r="A249" s="141"/>
      <c r="B249" s="108" t="s">
        <v>499</v>
      </c>
      <c r="C249" s="99" t="s">
        <v>2932</v>
      </c>
      <c r="D249" s="103"/>
      <c r="E249" s="103"/>
      <c r="F249" s="101">
        <v>903.375</v>
      </c>
      <c r="G249" s="99"/>
      <c r="H249" s="101"/>
    </row>
    <row r="250" spans="1:8" x14ac:dyDescent="0.2">
      <c r="A250" s="141"/>
      <c r="B250" s="110" t="s">
        <v>502</v>
      </c>
      <c r="C250" s="99" t="s">
        <v>2932</v>
      </c>
      <c r="D250" s="103">
        <v>-23.31643</v>
      </c>
      <c r="E250" s="103">
        <v>19.23855</v>
      </c>
      <c r="F250" s="101">
        <v>385.98750000000001</v>
      </c>
      <c r="G250" s="99"/>
      <c r="H250" s="101"/>
    </row>
    <row r="251" spans="1:8" x14ac:dyDescent="0.2">
      <c r="A251" s="141"/>
      <c r="B251" s="110" t="s">
        <v>506</v>
      </c>
      <c r="C251" s="99" t="s">
        <v>2932</v>
      </c>
      <c r="D251" s="103">
        <v>-23.332879999999999</v>
      </c>
      <c r="E251" s="103">
        <v>19.155899999999999</v>
      </c>
      <c r="F251" s="101">
        <v>1101.0225</v>
      </c>
      <c r="G251" s="99"/>
      <c r="H251" s="101"/>
    </row>
    <row r="252" spans="1:8" x14ac:dyDescent="0.2">
      <c r="A252" s="141"/>
      <c r="B252" s="108" t="s">
        <v>27</v>
      </c>
      <c r="C252" s="99" t="s">
        <v>2932</v>
      </c>
      <c r="D252" s="103">
        <v>-23.31738</v>
      </c>
      <c r="E252" s="103">
        <v>19.054960000000001</v>
      </c>
      <c r="F252" s="101">
        <v>1412.55</v>
      </c>
      <c r="G252" s="99"/>
      <c r="H252" s="101"/>
    </row>
    <row r="253" spans="1:8" x14ac:dyDescent="0.2">
      <c r="A253" s="141"/>
      <c r="B253" s="108" t="s">
        <v>512</v>
      </c>
      <c r="C253" s="99" t="s">
        <v>2932</v>
      </c>
      <c r="D253" s="109">
        <v>-23.319289999999999</v>
      </c>
      <c r="E253" s="109">
        <v>18.96848</v>
      </c>
      <c r="F253" s="101">
        <v>764.85749999999996</v>
      </c>
      <c r="G253" s="99"/>
      <c r="H253" s="101"/>
    </row>
    <row r="254" spans="1:8" x14ac:dyDescent="0.2">
      <c r="A254" s="141"/>
      <c r="B254" s="110" t="s">
        <v>515</v>
      </c>
      <c r="C254" s="99" t="s">
        <v>2932</v>
      </c>
      <c r="D254" s="103">
        <v>-23.304099999999998</v>
      </c>
      <c r="E254" s="103">
        <v>18.920100000000001</v>
      </c>
      <c r="F254" s="101">
        <v>1376.415</v>
      </c>
      <c r="G254" s="99"/>
      <c r="H254" s="101"/>
    </row>
    <row r="255" spans="1:8" x14ac:dyDescent="0.2">
      <c r="A255" s="141"/>
      <c r="B255" s="110" t="s">
        <v>517</v>
      </c>
      <c r="C255" s="99" t="s">
        <v>2932</v>
      </c>
      <c r="D255" s="103">
        <v>-23.263999999999999</v>
      </c>
      <c r="E255" s="103">
        <v>18.915099999999999</v>
      </c>
      <c r="F255" s="101">
        <v>889.14</v>
      </c>
      <c r="G255" s="99"/>
      <c r="H255" s="101"/>
    </row>
    <row r="256" spans="1:8" x14ac:dyDescent="0.2">
      <c r="A256" s="141"/>
      <c r="B256" s="110" t="s">
        <v>519</v>
      </c>
      <c r="C256" s="99" t="s">
        <v>2932</v>
      </c>
      <c r="D256" s="103">
        <v>-23.254239999999999</v>
      </c>
      <c r="E256" s="103">
        <v>18.97963</v>
      </c>
      <c r="F256" s="101">
        <v>0</v>
      </c>
      <c r="G256" s="99"/>
      <c r="H256" s="101"/>
    </row>
    <row r="257" spans="1:8" x14ac:dyDescent="0.2">
      <c r="A257" s="141"/>
      <c r="B257" s="108" t="s">
        <v>521</v>
      </c>
      <c r="C257" s="99" t="s">
        <v>2932</v>
      </c>
      <c r="D257" s="103">
        <v>-23.271380000000001</v>
      </c>
      <c r="E257" s="103">
        <v>19.070530000000002</v>
      </c>
      <c r="F257" s="101">
        <v>700.8</v>
      </c>
      <c r="G257" s="99"/>
      <c r="H257" s="101"/>
    </row>
    <row r="258" spans="1:8" x14ac:dyDescent="0.2">
      <c r="A258" s="141"/>
      <c r="B258" s="104" t="s">
        <v>524</v>
      </c>
      <c r="C258" s="99" t="s">
        <v>2932</v>
      </c>
      <c r="D258" s="103">
        <v>-23.238790000000002</v>
      </c>
      <c r="E258" s="103">
        <v>19.14076</v>
      </c>
      <c r="F258" s="101">
        <v>821.25</v>
      </c>
      <c r="G258" s="99"/>
      <c r="H258" s="101"/>
    </row>
    <row r="259" spans="1:8" x14ac:dyDescent="0.2">
      <c r="A259" s="141"/>
      <c r="B259" s="104" t="s">
        <v>526</v>
      </c>
      <c r="C259" s="99" t="s">
        <v>2932</v>
      </c>
      <c r="D259" s="103">
        <v>-23.271599999999999</v>
      </c>
      <c r="E259" s="103">
        <v>19.144829999999999</v>
      </c>
      <c r="F259" s="101">
        <v>870.52499999999998</v>
      </c>
      <c r="G259" s="99"/>
      <c r="H259" s="101"/>
    </row>
    <row r="260" spans="1:8" x14ac:dyDescent="0.2">
      <c r="A260" s="141"/>
      <c r="B260" s="108" t="s">
        <v>528</v>
      </c>
      <c r="C260" s="99" t="s">
        <v>2932</v>
      </c>
      <c r="D260" s="103">
        <v>-23.247669999999999</v>
      </c>
      <c r="E260" s="103">
        <v>19.237549999999999</v>
      </c>
      <c r="F260" s="101">
        <v>765.95249999999999</v>
      </c>
      <c r="G260" s="99"/>
      <c r="H260" s="101"/>
    </row>
    <row r="261" spans="1:8" x14ac:dyDescent="0.2">
      <c r="A261" s="141"/>
      <c r="B261" s="108" t="s">
        <v>533</v>
      </c>
      <c r="C261" s="99" t="s">
        <v>2932</v>
      </c>
      <c r="D261" s="103">
        <v>-23.41142</v>
      </c>
      <c r="E261" s="103">
        <v>18.832439999999998</v>
      </c>
      <c r="F261" s="101">
        <v>861.76499999999999</v>
      </c>
      <c r="G261" s="99"/>
      <c r="H261" s="101"/>
    </row>
    <row r="262" spans="1:8" x14ac:dyDescent="0.2">
      <c r="A262" s="141"/>
      <c r="B262" s="105" t="s">
        <v>536</v>
      </c>
      <c r="C262" s="99" t="s">
        <v>2932</v>
      </c>
      <c r="D262" s="103"/>
      <c r="E262" s="103"/>
      <c r="F262" s="101">
        <v>0</v>
      </c>
      <c r="G262" s="99"/>
      <c r="H262" s="101"/>
    </row>
    <row r="263" spans="1:8" x14ac:dyDescent="0.2">
      <c r="A263" s="141"/>
      <c r="B263" s="105" t="s">
        <v>538</v>
      </c>
      <c r="C263" s="99" t="s">
        <v>2932</v>
      </c>
      <c r="D263" s="103">
        <v>-23.73799</v>
      </c>
      <c r="E263" s="103">
        <v>18.961729999999999</v>
      </c>
      <c r="F263" s="101">
        <v>441.28500000000003</v>
      </c>
      <c r="G263" s="99"/>
      <c r="H263" s="101"/>
    </row>
    <row r="264" spans="1:8" x14ac:dyDescent="0.2">
      <c r="A264" s="141"/>
      <c r="B264" s="105" t="s">
        <v>540</v>
      </c>
      <c r="C264" s="99" t="s">
        <v>2932</v>
      </c>
      <c r="D264" s="103">
        <v>-23.764189999999999</v>
      </c>
      <c r="E264" s="103">
        <v>19.048069999999999</v>
      </c>
      <c r="F264" s="101">
        <v>0</v>
      </c>
      <c r="G264" s="99"/>
      <c r="H264" s="101"/>
    </row>
    <row r="265" spans="1:8" x14ac:dyDescent="0.2">
      <c r="A265" s="141"/>
      <c r="B265" s="104" t="s">
        <v>543</v>
      </c>
      <c r="C265" s="99" t="s">
        <v>2932</v>
      </c>
      <c r="D265" s="103">
        <v>-23.888449999999999</v>
      </c>
      <c r="E265" s="103">
        <v>19.116530000000001</v>
      </c>
      <c r="F265" s="101">
        <v>461.43299999999999</v>
      </c>
      <c r="G265" s="99"/>
      <c r="H265" s="101"/>
    </row>
    <row r="266" spans="1:8" x14ac:dyDescent="0.2">
      <c r="A266" s="141"/>
      <c r="B266" s="102" t="s">
        <v>545</v>
      </c>
      <c r="C266" s="99" t="s">
        <v>2932</v>
      </c>
      <c r="D266" s="103">
        <v>-22.80547</v>
      </c>
      <c r="E266" s="103">
        <v>19.680070000000001</v>
      </c>
      <c r="F266" s="101">
        <v>753.46950000000004</v>
      </c>
      <c r="G266" s="99"/>
      <c r="H266" s="101"/>
    </row>
    <row r="267" spans="1:8" x14ac:dyDescent="0.2">
      <c r="A267" s="141"/>
      <c r="B267" s="104" t="s">
        <v>547</v>
      </c>
      <c r="C267" s="99" t="s">
        <v>2932</v>
      </c>
      <c r="D267" s="103">
        <v>-22.899509999999999</v>
      </c>
      <c r="E267" s="103">
        <v>19.668859999999999</v>
      </c>
      <c r="F267" s="101">
        <v>700.8</v>
      </c>
      <c r="G267" s="99"/>
      <c r="H267" s="101"/>
    </row>
    <row r="268" spans="1:8" x14ac:dyDescent="0.2">
      <c r="A268" s="141"/>
      <c r="B268" s="104" t="s">
        <v>549</v>
      </c>
      <c r="C268" s="99" t="s">
        <v>2932</v>
      </c>
      <c r="D268" s="103">
        <v>-22.921050000000001</v>
      </c>
      <c r="E268" s="103">
        <v>19.70739</v>
      </c>
      <c r="F268" s="101">
        <v>808.11</v>
      </c>
      <c r="G268" s="99"/>
      <c r="H268" s="101"/>
    </row>
    <row r="269" spans="1:8" x14ac:dyDescent="0.2">
      <c r="A269" s="141"/>
      <c r="B269" s="105" t="s">
        <v>551</v>
      </c>
      <c r="C269" s="99" t="s">
        <v>2932</v>
      </c>
      <c r="D269" s="103">
        <v>-23.742170000000002</v>
      </c>
      <c r="E269" s="103">
        <v>18.585280000000001</v>
      </c>
      <c r="F269" s="101">
        <v>0</v>
      </c>
      <c r="G269" s="99"/>
      <c r="H269" s="101"/>
    </row>
    <row r="270" spans="1:8" x14ac:dyDescent="0.2">
      <c r="A270" s="141"/>
      <c r="B270" s="104" t="s">
        <v>553</v>
      </c>
      <c r="C270" s="99" t="s">
        <v>2932</v>
      </c>
      <c r="D270" s="103"/>
      <c r="E270" s="103"/>
      <c r="F270" s="101">
        <v>479.17200000000003</v>
      </c>
      <c r="G270" s="99"/>
      <c r="H270" s="101"/>
    </row>
    <row r="271" spans="1:8" x14ac:dyDescent="0.2">
      <c r="A271" s="141"/>
      <c r="B271" s="105" t="s">
        <v>555</v>
      </c>
      <c r="C271" s="99" t="s">
        <v>2932</v>
      </c>
      <c r="D271" s="106">
        <v>-23.554929999999999</v>
      </c>
      <c r="E271" s="106">
        <v>18.57002</v>
      </c>
      <c r="F271" s="101">
        <v>720.94799999999998</v>
      </c>
      <c r="G271" s="99"/>
      <c r="H271" s="101"/>
    </row>
    <row r="272" spans="1:8" x14ac:dyDescent="0.2">
      <c r="A272" s="141"/>
      <c r="B272" s="110" t="s">
        <v>557</v>
      </c>
      <c r="C272" s="99" t="s">
        <v>2932</v>
      </c>
      <c r="D272" s="109">
        <v>-23.433009999999999</v>
      </c>
      <c r="E272" s="111" t="s">
        <v>559</v>
      </c>
      <c r="F272" s="101">
        <v>136.32749999999999</v>
      </c>
      <c r="G272" s="99"/>
      <c r="H272" s="101"/>
    </row>
    <row r="273" spans="1:8" x14ac:dyDescent="0.2">
      <c r="A273" s="141"/>
      <c r="B273" s="110" t="s">
        <v>336</v>
      </c>
      <c r="C273" s="99" t="s">
        <v>2932</v>
      </c>
      <c r="D273" s="109">
        <v>-23.143450000000001</v>
      </c>
      <c r="E273" s="109">
        <v>18.985389999999999</v>
      </c>
      <c r="F273" s="101">
        <v>710.43600000000004</v>
      </c>
      <c r="G273" s="99"/>
      <c r="H273" s="101"/>
    </row>
    <row r="274" spans="1:8" x14ac:dyDescent="0.2">
      <c r="A274" s="141"/>
      <c r="B274" s="104" t="s">
        <v>561</v>
      </c>
      <c r="C274" s="99" t="s">
        <v>2932</v>
      </c>
      <c r="D274" s="103"/>
      <c r="E274" s="103"/>
      <c r="F274" s="101">
        <v>925.27499999999998</v>
      </c>
      <c r="G274" s="99"/>
      <c r="H274" s="101"/>
    </row>
    <row r="275" spans="1:8" x14ac:dyDescent="0.2">
      <c r="A275" s="141"/>
      <c r="B275" s="104" t="s">
        <v>563</v>
      </c>
      <c r="C275" s="99" t="s">
        <v>2932</v>
      </c>
      <c r="D275" s="103"/>
      <c r="E275" s="103"/>
      <c r="F275" s="101">
        <v>0</v>
      </c>
      <c r="G275" s="99"/>
      <c r="H275" s="101"/>
    </row>
    <row r="276" spans="1:8" x14ac:dyDescent="0.2">
      <c r="A276" s="141"/>
      <c r="B276" s="104" t="s">
        <v>565</v>
      </c>
      <c r="C276" s="99" t="s">
        <v>2932</v>
      </c>
      <c r="D276" s="103"/>
      <c r="E276" s="103"/>
      <c r="F276" s="101">
        <v>0</v>
      </c>
      <c r="G276" s="99"/>
      <c r="H276" s="101"/>
    </row>
    <row r="277" spans="1:8" x14ac:dyDescent="0.2">
      <c r="A277" s="141"/>
      <c r="B277" s="110" t="s">
        <v>567</v>
      </c>
      <c r="C277" s="99" t="s">
        <v>2932</v>
      </c>
      <c r="D277" s="109">
        <v>-23.499179999999999</v>
      </c>
      <c r="E277" s="109">
        <v>19.180260000000001</v>
      </c>
      <c r="F277" s="101">
        <v>1165.6275000000001</v>
      </c>
      <c r="G277" s="99"/>
      <c r="H277" s="101"/>
    </row>
    <row r="278" spans="1:8" x14ac:dyDescent="0.2">
      <c r="A278" s="141"/>
      <c r="B278" s="110" t="s">
        <v>569</v>
      </c>
      <c r="C278" s="99" t="s">
        <v>2932</v>
      </c>
      <c r="D278" s="109">
        <v>-23.249980000000001</v>
      </c>
      <c r="E278" s="109">
        <v>18.983969999999999</v>
      </c>
      <c r="F278" s="101">
        <v>465.375</v>
      </c>
      <c r="G278" s="99"/>
      <c r="H278" s="101"/>
    </row>
    <row r="279" spans="1:8" x14ac:dyDescent="0.2">
      <c r="A279" s="141"/>
      <c r="B279" s="102" t="s">
        <v>571</v>
      </c>
      <c r="C279" s="99" t="s">
        <v>2932</v>
      </c>
      <c r="D279" s="103">
        <v>-22.974299999999999</v>
      </c>
      <c r="E279" s="103">
        <v>19.963280000000001</v>
      </c>
      <c r="F279" s="101">
        <v>0</v>
      </c>
      <c r="G279" s="99"/>
      <c r="H279" s="101"/>
    </row>
    <row r="280" spans="1:8" x14ac:dyDescent="0.2">
      <c r="A280" s="141"/>
      <c r="B280" s="108" t="s">
        <v>573</v>
      </c>
      <c r="C280" s="99" t="s">
        <v>2932</v>
      </c>
      <c r="D280" s="109">
        <v>-23.122129999999999</v>
      </c>
      <c r="E280" s="109">
        <v>19.05057</v>
      </c>
      <c r="F280" s="101">
        <v>1888.875</v>
      </c>
      <c r="G280" s="99"/>
      <c r="H280" s="101"/>
    </row>
    <row r="281" spans="1:8" x14ac:dyDescent="0.2">
      <c r="A281" s="141"/>
      <c r="B281" s="105" t="s">
        <v>576</v>
      </c>
      <c r="C281" s="99" t="s">
        <v>2932</v>
      </c>
      <c r="D281" s="106">
        <v>-23.798570000000002</v>
      </c>
      <c r="E281" s="106">
        <v>19.142569999999999</v>
      </c>
      <c r="F281" s="101">
        <v>409.09199999999998</v>
      </c>
      <c r="G281" s="99"/>
      <c r="H281" s="101"/>
    </row>
    <row r="282" spans="1:8" x14ac:dyDescent="0.2">
      <c r="A282" s="141"/>
      <c r="B282" s="102" t="s">
        <v>576</v>
      </c>
      <c r="C282" s="99" t="s">
        <v>2932</v>
      </c>
      <c r="D282" s="103">
        <v>-23.798570000000002</v>
      </c>
      <c r="E282" s="103">
        <v>19.142569999999999</v>
      </c>
      <c r="F282" s="101">
        <v>425.517</v>
      </c>
      <c r="G282" s="99"/>
      <c r="H282" s="101"/>
    </row>
    <row r="283" spans="1:8" x14ac:dyDescent="0.2">
      <c r="A283" s="141"/>
      <c r="B283" s="108" t="s">
        <v>578</v>
      </c>
      <c r="C283" s="99" t="s">
        <v>2932</v>
      </c>
      <c r="D283" s="109">
        <v>-23.821999999999999</v>
      </c>
      <c r="E283" s="109">
        <v>19.240349999999999</v>
      </c>
      <c r="F283" s="101">
        <v>757.08299999999997</v>
      </c>
      <c r="G283" s="99"/>
      <c r="H283" s="101"/>
    </row>
    <row r="284" spans="1:8" x14ac:dyDescent="0.2">
      <c r="A284" s="141"/>
      <c r="B284" s="104" t="s">
        <v>581</v>
      </c>
      <c r="C284" s="99" t="s">
        <v>2932</v>
      </c>
      <c r="D284" s="103"/>
      <c r="E284" s="103"/>
      <c r="F284" s="101">
        <v>202.2465</v>
      </c>
      <c r="G284" s="99"/>
      <c r="H284" s="101"/>
    </row>
    <row r="285" spans="1:8" x14ac:dyDescent="0.2">
      <c r="A285" s="141"/>
      <c r="B285" s="105" t="s">
        <v>583</v>
      </c>
      <c r="C285" s="99" t="s">
        <v>2932</v>
      </c>
      <c r="D285" s="106">
        <v>-23.603840000000002</v>
      </c>
      <c r="E285" s="106">
        <v>19.13775</v>
      </c>
      <c r="F285" s="101">
        <v>777.45</v>
      </c>
      <c r="G285" s="99"/>
      <c r="H285" s="101"/>
    </row>
    <row r="286" spans="1:8" x14ac:dyDescent="0.2">
      <c r="A286" s="141"/>
      <c r="B286" s="108" t="s">
        <v>585</v>
      </c>
      <c r="C286" s="99" t="s">
        <v>2932</v>
      </c>
      <c r="D286" s="109">
        <v>-23.24494</v>
      </c>
      <c r="E286" s="109">
        <v>19.07037</v>
      </c>
      <c r="F286" s="101">
        <v>607.72500000000002</v>
      </c>
      <c r="G286" s="99"/>
      <c r="H286" s="101"/>
    </row>
    <row r="287" spans="1:8" x14ac:dyDescent="0.2">
      <c r="A287" s="141"/>
      <c r="B287" s="102" t="s">
        <v>588</v>
      </c>
      <c r="C287" s="99" t="s">
        <v>2932</v>
      </c>
      <c r="D287" s="103">
        <v>-22.771809999999999</v>
      </c>
      <c r="E287" s="103">
        <v>19.924499999999998</v>
      </c>
      <c r="F287" s="101">
        <v>111.69</v>
      </c>
      <c r="G287" s="99"/>
      <c r="H287" s="101"/>
    </row>
    <row r="288" spans="1:8" x14ac:dyDescent="0.2">
      <c r="A288" s="141"/>
      <c r="B288" s="108" t="s">
        <v>590</v>
      </c>
      <c r="C288" s="99" t="s">
        <v>2932</v>
      </c>
      <c r="D288" s="109">
        <v>-23.526109999999999</v>
      </c>
      <c r="E288" s="109">
        <v>19.225339999999999</v>
      </c>
      <c r="F288" s="101">
        <v>1004.115</v>
      </c>
      <c r="G288" s="99"/>
      <c r="H288" s="101"/>
    </row>
    <row r="289" spans="1:8" x14ac:dyDescent="0.2">
      <c r="A289" s="141"/>
      <c r="B289" s="110" t="s">
        <v>593</v>
      </c>
      <c r="C289" s="99" t="s">
        <v>2932</v>
      </c>
      <c r="D289" s="109"/>
      <c r="E289" s="109"/>
      <c r="F289" s="101">
        <v>394.2</v>
      </c>
      <c r="G289" s="99"/>
      <c r="H289" s="101"/>
    </row>
    <row r="290" spans="1:8" x14ac:dyDescent="0.2">
      <c r="A290" s="141"/>
      <c r="B290" s="110" t="s">
        <v>597</v>
      </c>
      <c r="C290" s="99" t="s">
        <v>2932</v>
      </c>
      <c r="D290" s="109"/>
      <c r="E290" s="109"/>
      <c r="F290" s="101">
        <v>593.49</v>
      </c>
      <c r="G290" s="99"/>
      <c r="H290" s="101"/>
    </row>
    <row r="291" spans="1:8" x14ac:dyDescent="0.2">
      <c r="A291" s="141"/>
      <c r="B291" s="104" t="s">
        <v>599</v>
      </c>
      <c r="C291" s="99" t="s">
        <v>2932</v>
      </c>
      <c r="D291" s="103">
        <v>-22.344529999999999</v>
      </c>
      <c r="E291" s="103">
        <v>18.258510000000001</v>
      </c>
      <c r="F291" s="101">
        <v>1034.7750000000001</v>
      </c>
      <c r="G291" s="99"/>
      <c r="H291" s="101"/>
    </row>
    <row r="292" spans="1:8" x14ac:dyDescent="0.2">
      <c r="A292" s="141"/>
      <c r="B292" s="102" t="s">
        <v>601</v>
      </c>
      <c r="C292" s="99" t="s">
        <v>2932</v>
      </c>
      <c r="D292" s="103">
        <v>-22.903510000000001</v>
      </c>
      <c r="E292" s="103">
        <v>19.10474</v>
      </c>
      <c r="F292" s="101">
        <v>647.58299999999997</v>
      </c>
      <c r="G292" s="99"/>
      <c r="H292" s="101"/>
    </row>
    <row r="293" spans="1:8" x14ac:dyDescent="0.2">
      <c r="A293" s="141"/>
      <c r="B293" s="108" t="s">
        <v>603</v>
      </c>
      <c r="C293" s="99" t="s">
        <v>2932</v>
      </c>
      <c r="D293" s="109">
        <v>-22.935479999999998</v>
      </c>
      <c r="E293" s="109">
        <v>19.059329999999999</v>
      </c>
      <c r="F293" s="101">
        <v>0</v>
      </c>
      <c r="G293" s="99"/>
      <c r="H293" s="101"/>
    </row>
    <row r="294" spans="1:8" x14ac:dyDescent="0.2">
      <c r="A294" s="141"/>
      <c r="B294" s="104" t="s">
        <v>606</v>
      </c>
      <c r="C294" s="99" t="s">
        <v>2932</v>
      </c>
      <c r="D294" s="103">
        <v>-22.903510000000001</v>
      </c>
      <c r="E294" s="103">
        <v>19.10474</v>
      </c>
      <c r="F294" s="101">
        <v>647.58299999999997</v>
      </c>
      <c r="G294" s="99"/>
      <c r="H294" s="101"/>
    </row>
    <row r="295" spans="1:8" x14ac:dyDescent="0.2">
      <c r="A295" s="141"/>
      <c r="B295" s="105" t="s">
        <v>608</v>
      </c>
      <c r="C295" s="99" t="s">
        <v>2932</v>
      </c>
      <c r="D295" s="106"/>
      <c r="E295" s="106"/>
      <c r="F295" s="101">
        <v>0</v>
      </c>
      <c r="G295" s="99"/>
      <c r="H295" s="101"/>
    </row>
    <row r="296" spans="1:8" x14ac:dyDescent="0.2">
      <c r="A296" s="141"/>
      <c r="B296" s="108" t="s">
        <v>610</v>
      </c>
      <c r="C296" s="99" t="s">
        <v>2932</v>
      </c>
      <c r="D296" s="109">
        <v>-23.43899</v>
      </c>
      <c r="E296" s="109">
        <v>19.121220000000001</v>
      </c>
      <c r="F296" s="101">
        <v>1894.0215000000001</v>
      </c>
      <c r="G296" s="99"/>
      <c r="H296" s="101"/>
    </row>
    <row r="297" spans="1:8" x14ac:dyDescent="0.2">
      <c r="A297" s="141"/>
      <c r="B297" s="108" t="s">
        <v>613</v>
      </c>
      <c r="C297" s="99" t="s">
        <v>2932</v>
      </c>
      <c r="D297" s="109">
        <v>-23.095800000000001</v>
      </c>
      <c r="E297" s="109">
        <v>19.224930000000001</v>
      </c>
      <c r="F297" s="101">
        <v>674.19150000000002</v>
      </c>
      <c r="G297" s="99"/>
      <c r="H297" s="101"/>
    </row>
    <row r="298" spans="1:8" x14ac:dyDescent="0.2">
      <c r="A298" s="141"/>
      <c r="B298" s="108" t="s">
        <v>616</v>
      </c>
      <c r="C298" s="99" t="s">
        <v>2932</v>
      </c>
      <c r="D298" s="109">
        <v>-23.424669999999999</v>
      </c>
      <c r="E298" s="109">
        <v>18.63693</v>
      </c>
      <c r="F298" s="101">
        <v>0</v>
      </c>
      <c r="G298" s="99"/>
      <c r="H298" s="101"/>
    </row>
    <row r="299" spans="1:8" x14ac:dyDescent="0.2">
      <c r="A299" s="141"/>
      <c r="B299" s="104" t="s">
        <v>619</v>
      </c>
      <c r="C299" s="99" t="s">
        <v>2932</v>
      </c>
      <c r="D299" s="103">
        <v>-22.969200000000001</v>
      </c>
      <c r="E299" s="103">
        <v>19.578600000000002</v>
      </c>
      <c r="F299" s="101">
        <v>1007.9475</v>
      </c>
      <c r="G299" s="99"/>
      <c r="H299" s="101"/>
    </row>
    <row r="300" spans="1:8" x14ac:dyDescent="0.2">
      <c r="A300" s="141"/>
      <c r="B300" s="105" t="s">
        <v>621</v>
      </c>
      <c r="C300" s="99" t="s">
        <v>2932</v>
      </c>
      <c r="D300" s="106"/>
      <c r="E300" s="106"/>
      <c r="F300" s="101">
        <v>0</v>
      </c>
      <c r="G300" s="99"/>
      <c r="H300" s="101"/>
    </row>
    <row r="301" spans="1:8" x14ac:dyDescent="0.2">
      <c r="A301" s="141"/>
      <c r="B301" s="105" t="s">
        <v>623</v>
      </c>
      <c r="C301" s="99" t="s">
        <v>2932</v>
      </c>
      <c r="D301" s="106">
        <v>-23.823370000000001</v>
      </c>
      <c r="E301" s="106">
        <v>19.0076</v>
      </c>
      <c r="F301" s="101">
        <v>958.125</v>
      </c>
      <c r="G301" s="99"/>
      <c r="H301" s="101"/>
    </row>
    <row r="302" spans="1:8" x14ac:dyDescent="0.2">
      <c r="A302" s="141"/>
      <c r="B302" s="105" t="s">
        <v>625</v>
      </c>
      <c r="C302" s="99" t="s">
        <v>2932</v>
      </c>
      <c r="D302" s="106">
        <v>-23.588570000000001</v>
      </c>
      <c r="E302" s="106">
        <v>18.77617</v>
      </c>
      <c r="F302" s="101">
        <v>941.7</v>
      </c>
      <c r="G302" s="99"/>
      <c r="H302" s="101"/>
    </row>
    <row r="303" spans="1:8" x14ac:dyDescent="0.2">
      <c r="A303" s="141"/>
      <c r="B303" s="98" t="s">
        <v>627</v>
      </c>
      <c r="C303" s="99" t="s">
        <v>2932</v>
      </c>
      <c r="D303" s="103">
        <v>-22.965170000000001</v>
      </c>
      <c r="E303" s="103">
        <v>19.32273</v>
      </c>
      <c r="F303" s="101">
        <v>1180.4100000000001</v>
      </c>
      <c r="G303" s="99"/>
      <c r="H303" s="101"/>
    </row>
    <row r="304" spans="1:8" x14ac:dyDescent="0.2">
      <c r="A304" s="141"/>
      <c r="B304" s="98" t="s">
        <v>629</v>
      </c>
      <c r="C304" s="99" t="s">
        <v>2932</v>
      </c>
      <c r="D304" s="103">
        <v>-22.8887</v>
      </c>
      <c r="E304" s="103">
        <v>19.331130000000002</v>
      </c>
      <c r="F304" s="101">
        <v>1095</v>
      </c>
      <c r="G304" s="99"/>
      <c r="H304" s="101"/>
    </row>
    <row r="305" spans="1:8" x14ac:dyDescent="0.2">
      <c r="A305" s="141"/>
      <c r="B305" s="105" t="s">
        <v>631</v>
      </c>
      <c r="C305" s="99" t="s">
        <v>2932</v>
      </c>
      <c r="D305" s="106">
        <v>-23.701920000000001</v>
      </c>
      <c r="E305" s="106">
        <v>18.838370000000001</v>
      </c>
      <c r="F305" s="101">
        <v>788.4</v>
      </c>
      <c r="G305" s="99"/>
      <c r="H305" s="101"/>
    </row>
    <row r="306" spans="1:8" x14ac:dyDescent="0.2">
      <c r="A306" s="141"/>
      <c r="B306" s="105" t="s">
        <v>633</v>
      </c>
      <c r="C306" s="99" t="s">
        <v>2932</v>
      </c>
      <c r="D306" s="106">
        <v>-23.72758</v>
      </c>
      <c r="E306" s="106">
        <v>18.751380000000001</v>
      </c>
      <c r="F306" s="101">
        <v>711.20249999999999</v>
      </c>
      <c r="G306" s="99"/>
      <c r="H306" s="101"/>
    </row>
    <row r="307" spans="1:8" x14ac:dyDescent="0.2">
      <c r="A307" s="141"/>
      <c r="B307" s="104" t="s">
        <v>635</v>
      </c>
      <c r="C307" s="99" t="s">
        <v>2932</v>
      </c>
      <c r="D307" s="103">
        <v>-23.55583</v>
      </c>
      <c r="E307" s="103">
        <v>18.67107</v>
      </c>
      <c r="F307" s="101">
        <v>344.92500000000001</v>
      </c>
      <c r="G307" s="99"/>
      <c r="H307" s="101"/>
    </row>
    <row r="308" spans="1:8" x14ac:dyDescent="0.2">
      <c r="A308" s="141"/>
      <c r="B308" s="110" t="s">
        <v>637</v>
      </c>
      <c r="C308" s="99" t="s">
        <v>2932</v>
      </c>
      <c r="D308" s="109"/>
      <c r="E308" s="109"/>
      <c r="F308" s="101">
        <v>1249.9425000000001</v>
      </c>
      <c r="G308" s="99"/>
      <c r="H308" s="101"/>
    </row>
    <row r="309" spans="1:8" x14ac:dyDescent="0.2">
      <c r="A309" s="141"/>
      <c r="B309" s="108" t="s">
        <v>639</v>
      </c>
      <c r="C309" s="99" t="s">
        <v>2932</v>
      </c>
      <c r="D309" s="109">
        <v>-23.173690000000001</v>
      </c>
      <c r="E309" s="109">
        <v>18.88757</v>
      </c>
      <c r="F309" s="101">
        <v>175.2</v>
      </c>
      <c r="G309" s="99"/>
      <c r="H309" s="101"/>
    </row>
    <row r="310" spans="1:8" x14ac:dyDescent="0.2">
      <c r="A310" s="141"/>
      <c r="B310" s="108" t="s">
        <v>642</v>
      </c>
      <c r="C310" s="99" t="s">
        <v>2932</v>
      </c>
      <c r="D310" s="109"/>
      <c r="E310" s="109"/>
      <c r="F310" s="101">
        <v>412.26749999999998</v>
      </c>
      <c r="G310" s="99"/>
      <c r="H310" s="101"/>
    </row>
    <row r="311" spans="1:8" x14ac:dyDescent="0.2">
      <c r="A311" s="141"/>
      <c r="B311" s="104" t="s">
        <v>645</v>
      </c>
      <c r="C311" s="99" t="s">
        <v>2932</v>
      </c>
      <c r="D311" s="103">
        <v>-23.636700000000001</v>
      </c>
      <c r="E311" s="103">
        <v>19.190770000000001</v>
      </c>
      <c r="F311" s="101">
        <v>0</v>
      </c>
      <c r="G311" s="99"/>
      <c r="H311" s="101"/>
    </row>
    <row r="312" spans="1:8" x14ac:dyDescent="0.2">
      <c r="A312" s="141"/>
      <c r="B312" s="108" t="s">
        <v>642</v>
      </c>
      <c r="C312" s="99" t="s">
        <v>2932</v>
      </c>
      <c r="D312" s="109"/>
      <c r="E312" s="109"/>
      <c r="F312" s="101">
        <v>363.97800000000001</v>
      </c>
      <c r="G312" s="99"/>
      <c r="H312" s="101"/>
    </row>
    <row r="313" spans="1:8" x14ac:dyDescent="0.2">
      <c r="A313" s="141"/>
      <c r="B313" s="104" t="s">
        <v>647</v>
      </c>
      <c r="C313" s="99" t="s">
        <v>2932</v>
      </c>
      <c r="D313" s="103">
        <v>-23.237660000000002</v>
      </c>
      <c r="E313" s="103">
        <v>18.39141</v>
      </c>
      <c r="F313" s="101">
        <v>0</v>
      </c>
      <c r="G313" s="99"/>
      <c r="H313" s="101"/>
    </row>
    <row r="314" spans="1:8" x14ac:dyDescent="0.2">
      <c r="A314" s="141"/>
      <c r="B314" s="104" t="s">
        <v>647</v>
      </c>
      <c r="C314" s="99" t="s">
        <v>2932</v>
      </c>
      <c r="D314" s="103">
        <v>-23.237660000000002</v>
      </c>
      <c r="E314" s="103">
        <v>18.39141</v>
      </c>
      <c r="F314" s="101">
        <v>1357.8</v>
      </c>
      <c r="G314" s="99"/>
      <c r="H314" s="101"/>
    </row>
    <row r="315" spans="1:8" x14ac:dyDescent="0.2">
      <c r="A315" s="141"/>
      <c r="B315" s="105" t="s">
        <v>649</v>
      </c>
      <c r="C315" s="99" t="s">
        <v>2932</v>
      </c>
      <c r="D315" s="106">
        <v>-23.587610000000002</v>
      </c>
      <c r="E315" s="106">
        <v>18.85332</v>
      </c>
      <c r="F315" s="101">
        <v>459.9</v>
      </c>
      <c r="G315" s="99"/>
      <c r="H315" s="101"/>
    </row>
    <row r="316" spans="1:8" x14ac:dyDescent="0.2">
      <c r="A316" s="141"/>
      <c r="B316" s="104" t="s">
        <v>651</v>
      </c>
      <c r="C316" s="99" t="s">
        <v>2932</v>
      </c>
      <c r="D316" s="103"/>
      <c r="E316" s="103"/>
      <c r="F316" s="101">
        <v>1040.5785000000001</v>
      </c>
      <c r="G316" s="99"/>
      <c r="H316" s="101"/>
    </row>
    <row r="317" spans="1:8" x14ac:dyDescent="0.2">
      <c r="A317" s="141"/>
      <c r="B317" s="105" t="s">
        <v>653</v>
      </c>
      <c r="C317" s="99" t="s">
        <v>2932</v>
      </c>
      <c r="D317" s="106">
        <v>-23.560110000000002</v>
      </c>
      <c r="E317" s="106">
        <v>18.779910000000001</v>
      </c>
      <c r="F317" s="101">
        <v>848.625</v>
      </c>
      <c r="G317" s="99"/>
      <c r="H317" s="101"/>
    </row>
    <row r="318" spans="1:8" x14ac:dyDescent="0.2">
      <c r="A318" s="141"/>
      <c r="B318" s="105" t="s">
        <v>655</v>
      </c>
      <c r="C318" s="99" t="s">
        <v>2932</v>
      </c>
      <c r="D318" s="107">
        <v>-23.477499999999999</v>
      </c>
      <c r="E318" s="107">
        <v>17.72</v>
      </c>
      <c r="F318" s="101">
        <v>2296.7624999999998</v>
      </c>
      <c r="G318" s="99"/>
      <c r="H318" s="101"/>
    </row>
    <row r="319" spans="1:8" x14ac:dyDescent="0.2">
      <c r="A319" s="141"/>
      <c r="B319" s="105" t="s">
        <v>658</v>
      </c>
      <c r="C319" s="99" t="s">
        <v>2932</v>
      </c>
      <c r="D319" s="107">
        <v>-23.49</v>
      </c>
      <c r="E319" s="107">
        <v>17.84</v>
      </c>
      <c r="F319" s="101">
        <v>1253.7750000000001</v>
      </c>
      <c r="G319" s="99"/>
      <c r="H319" s="101"/>
    </row>
    <row r="320" spans="1:8" x14ac:dyDescent="0.2">
      <c r="A320" s="141"/>
      <c r="B320" s="105" t="s">
        <v>661</v>
      </c>
      <c r="C320" s="99" t="s">
        <v>2932</v>
      </c>
      <c r="D320" s="107">
        <v>-23.38</v>
      </c>
      <c r="E320" s="107">
        <v>17.9604</v>
      </c>
      <c r="F320" s="101">
        <v>436.90499999999997</v>
      </c>
      <c r="G320" s="99"/>
      <c r="H320" s="101"/>
    </row>
    <row r="321" spans="1:8" x14ac:dyDescent="0.2">
      <c r="A321" s="141"/>
      <c r="B321" s="105" t="s">
        <v>664</v>
      </c>
      <c r="C321" s="99" t="s">
        <v>2932</v>
      </c>
      <c r="D321" s="107"/>
      <c r="E321" s="107"/>
      <c r="F321" s="101">
        <v>312.07499999999999</v>
      </c>
      <c r="G321" s="99"/>
      <c r="H321" s="101"/>
    </row>
    <row r="322" spans="1:8" x14ac:dyDescent="0.2">
      <c r="A322" s="141"/>
      <c r="B322" s="105" t="s">
        <v>668</v>
      </c>
      <c r="C322" s="99" t="s">
        <v>2932</v>
      </c>
      <c r="D322" s="107">
        <v>-23.5487</v>
      </c>
      <c r="E322" s="107">
        <v>17.890699999999999</v>
      </c>
      <c r="F322" s="101">
        <v>617.58000000000004</v>
      </c>
      <c r="G322" s="99"/>
      <c r="H322" s="101"/>
    </row>
    <row r="323" spans="1:8" x14ac:dyDescent="0.2">
      <c r="A323" s="141"/>
      <c r="B323" s="105" t="s">
        <v>671</v>
      </c>
      <c r="C323" s="99" t="s">
        <v>2932</v>
      </c>
      <c r="D323" s="107">
        <v>-23.631</v>
      </c>
      <c r="E323" s="107">
        <v>17.954709999999999</v>
      </c>
      <c r="F323" s="101">
        <v>416.1</v>
      </c>
      <c r="G323" s="99"/>
      <c r="H323" s="101"/>
    </row>
    <row r="324" spans="1:8" x14ac:dyDescent="0.2">
      <c r="A324" s="141"/>
      <c r="B324" s="105" t="s">
        <v>674</v>
      </c>
      <c r="C324" s="99" t="s">
        <v>2932</v>
      </c>
      <c r="D324" s="107">
        <v>-23.587</v>
      </c>
      <c r="E324" s="107">
        <v>17.96444</v>
      </c>
      <c r="F324" s="101">
        <v>687.11249999999995</v>
      </c>
      <c r="G324" s="99"/>
      <c r="H324" s="101"/>
    </row>
    <row r="325" spans="1:8" x14ac:dyDescent="0.2">
      <c r="A325" s="141"/>
      <c r="B325" s="105" t="s">
        <v>677</v>
      </c>
      <c r="C325" s="99" t="s">
        <v>2932</v>
      </c>
      <c r="D325" s="107">
        <v>-23.573499999999999</v>
      </c>
      <c r="E325" s="107">
        <v>18.042000000000002</v>
      </c>
      <c r="F325" s="101">
        <v>274.29750000000001</v>
      </c>
      <c r="G325" s="99"/>
      <c r="H325" s="101"/>
    </row>
    <row r="326" spans="1:8" x14ac:dyDescent="0.2">
      <c r="A326" s="141"/>
      <c r="B326" s="105" t="s">
        <v>677</v>
      </c>
      <c r="C326" s="99" t="s">
        <v>2932</v>
      </c>
      <c r="D326" s="107">
        <v>-23.605</v>
      </c>
      <c r="E326" s="107">
        <v>18.0276</v>
      </c>
      <c r="F326" s="101">
        <v>363.54</v>
      </c>
      <c r="G326" s="99"/>
      <c r="H326" s="101"/>
    </row>
    <row r="327" spans="1:8" x14ac:dyDescent="0.2">
      <c r="A327" s="141"/>
      <c r="B327" s="105" t="s">
        <v>682</v>
      </c>
      <c r="C327" s="99" t="s">
        <v>2932</v>
      </c>
      <c r="D327" s="107">
        <v>-23.528500000000001</v>
      </c>
      <c r="E327" s="107">
        <v>17.990500000000001</v>
      </c>
      <c r="F327" s="101">
        <v>1729.5525</v>
      </c>
      <c r="G327" s="99"/>
      <c r="H327" s="101"/>
    </row>
    <row r="328" spans="1:8" x14ac:dyDescent="0.2">
      <c r="A328" s="141"/>
      <c r="B328" s="105" t="s">
        <v>685</v>
      </c>
      <c r="C328" s="99" t="s">
        <v>2932</v>
      </c>
      <c r="D328" s="107">
        <v>-23.52</v>
      </c>
      <c r="E328" s="107">
        <v>18.103000000000002</v>
      </c>
      <c r="F328" s="101">
        <v>1095</v>
      </c>
      <c r="G328" s="99"/>
      <c r="H328" s="101"/>
    </row>
    <row r="329" spans="1:8" x14ac:dyDescent="0.2">
      <c r="A329" s="141"/>
      <c r="B329" s="105" t="s">
        <v>688</v>
      </c>
      <c r="C329" s="99" t="s">
        <v>2932</v>
      </c>
      <c r="D329" s="107"/>
      <c r="E329" s="107"/>
      <c r="F329" s="101">
        <v>1224.7574999999999</v>
      </c>
      <c r="G329" s="99"/>
      <c r="H329" s="101"/>
    </row>
    <row r="330" spans="1:8" x14ac:dyDescent="0.2">
      <c r="A330" s="141"/>
      <c r="B330" s="105" t="s">
        <v>691</v>
      </c>
      <c r="C330" s="99" t="s">
        <v>2932</v>
      </c>
      <c r="D330" s="107">
        <v>-23.5427</v>
      </c>
      <c r="E330" s="107">
        <v>18.14911</v>
      </c>
      <c r="F330" s="101">
        <v>400.22250000000003</v>
      </c>
      <c r="G330" s="99"/>
      <c r="H330" s="101"/>
    </row>
    <row r="331" spans="1:8" x14ac:dyDescent="0.2">
      <c r="A331" s="141"/>
      <c r="B331" s="105" t="s">
        <v>694</v>
      </c>
      <c r="C331" s="99" t="s">
        <v>2932</v>
      </c>
      <c r="D331" s="107">
        <v>-23.495000000000001</v>
      </c>
      <c r="E331" s="107">
        <v>18.194700000000001</v>
      </c>
      <c r="F331" s="101">
        <v>1133.325</v>
      </c>
      <c r="G331" s="99"/>
      <c r="H331" s="101"/>
    </row>
    <row r="332" spans="1:8" x14ac:dyDescent="0.2">
      <c r="A332" s="141"/>
      <c r="B332" s="105" t="s">
        <v>697</v>
      </c>
      <c r="C332" s="99" t="s">
        <v>2932</v>
      </c>
      <c r="D332" s="106">
        <v>-23.436</v>
      </c>
      <c r="E332" s="106">
        <v>18.187999999999999</v>
      </c>
      <c r="F332" s="101">
        <v>585.82500000000005</v>
      </c>
      <c r="G332" s="99"/>
      <c r="H332" s="101"/>
    </row>
    <row r="333" spans="1:8" x14ac:dyDescent="0.2">
      <c r="A333" s="141"/>
      <c r="B333" s="104" t="s">
        <v>188</v>
      </c>
      <c r="C333" s="99" t="s">
        <v>2932</v>
      </c>
      <c r="D333" s="103"/>
      <c r="E333" s="103"/>
      <c r="F333" s="101">
        <v>1204.5</v>
      </c>
      <c r="G333" s="99"/>
      <c r="H333" s="101"/>
    </row>
    <row r="334" spans="1:8" x14ac:dyDescent="0.2">
      <c r="A334" s="141"/>
      <c r="B334" s="105" t="s">
        <v>188</v>
      </c>
      <c r="C334" s="99" t="s">
        <v>2932</v>
      </c>
      <c r="D334" s="107">
        <v>-23.451799999999999</v>
      </c>
      <c r="E334" s="107">
        <v>18.232199999999999</v>
      </c>
      <c r="F334" s="101">
        <v>465.375</v>
      </c>
      <c r="G334" s="99"/>
      <c r="H334" s="101"/>
    </row>
    <row r="335" spans="1:8" x14ac:dyDescent="0.2">
      <c r="A335" s="141"/>
      <c r="B335" s="104" t="s">
        <v>703</v>
      </c>
      <c r="C335" s="99" t="s">
        <v>2932</v>
      </c>
      <c r="D335" s="103"/>
      <c r="E335" s="103"/>
      <c r="F335" s="101">
        <v>444.57</v>
      </c>
      <c r="G335" s="99"/>
      <c r="H335" s="101"/>
    </row>
    <row r="336" spans="1:8" x14ac:dyDescent="0.2">
      <c r="A336" s="141"/>
      <c r="B336" s="104" t="s">
        <v>705</v>
      </c>
      <c r="C336" s="99" t="s">
        <v>2932</v>
      </c>
      <c r="D336" s="103">
        <v>-23.24596</v>
      </c>
      <c r="E336" s="103">
        <v>18.340219999999999</v>
      </c>
      <c r="F336" s="101">
        <v>1593.2249999999999</v>
      </c>
      <c r="G336" s="99"/>
      <c r="H336" s="101"/>
    </row>
    <row r="337" spans="1:8" x14ac:dyDescent="0.2">
      <c r="A337" s="141"/>
      <c r="B337" s="104" t="s">
        <v>499</v>
      </c>
      <c r="C337" s="99" t="s">
        <v>2932</v>
      </c>
      <c r="D337" s="103">
        <v>-23.291</v>
      </c>
      <c r="E337" s="103">
        <v>18.368079999999999</v>
      </c>
      <c r="F337" s="101">
        <v>3399.9749999999999</v>
      </c>
      <c r="G337" s="99"/>
      <c r="H337" s="101"/>
    </row>
    <row r="338" spans="1:8" x14ac:dyDescent="0.2">
      <c r="A338" s="141"/>
      <c r="B338" s="104" t="s">
        <v>708</v>
      </c>
      <c r="C338" s="99" t="s">
        <v>2932</v>
      </c>
      <c r="D338" s="103">
        <v>-23.302990000000001</v>
      </c>
      <c r="E338" s="103">
        <v>18.307310000000001</v>
      </c>
      <c r="F338" s="101">
        <v>0</v>
      </c>
      <c r="G338" s="99"/>
      <c r="H338" s="101"/>
    </row>
    <row r="339" spans="1:8" x14ac:dyDescent="0.2">
      <c r="A339" s="141"/>
      <c r="B339" s="105" t="s">
        <v>710</v>
      </c>
      <c r="C339" s="99" t="s">
        <v>2932</v>
      </c>
      <c r="D339" s="106">
        <v>-23.513999999999999</v>
      </c>
      <c r="E339" s="106">
        <v>18.288799999999998</v>
      </c>
      <c r="F339" s="101">
        <v>3389.0250000000001</v>
      </c>
      <c r="G339" s="99"/>
      <c r="H339" s="101"/>
    </row>
    <row r="340" spans="1:8" x14ac:dyDescent="0.2">
      <c r="A340" s="141"/>
      <c r="B340" s="112" t="s">
        <v>713</v>
      </c>
      <c r="C340" s="99" t="s">
        <v>2932</v>
      </c>
      <c r="D340" s="107"/>
      <c r="E340" s="107"/>
      <c r="F340" s="101">
        <v>0</v>
      </c>
      <c r="G340" s="99"/>
      <c r="H340" s="101"/>
    </row>
    <row r="341" spans="1:8" x14ac:dyDescent="0.2">
      <c r="A341" s="141"/>
      <c r="B341" s="105" t="s">
        <v>713</v>
      </c>
      <c r="C341" s="99" t="s">
        <v>2932</v>
      </c>
      <c r="D341" s="107">
        <v>-23.567499999999999</v>
      </c>
      <c r="E341" s="107">
        <v>18.3125</v>
      </c>
      <c r="F341" s="101">
        <v>531.62249999999995</v>
      </c>
      <c r="G341" s="99"/>
      <c r="H341" s="101"/>
    </row>
    <row r="342" spans="1:8" x14ac:dyDescent="0.2">
      <c r="A342" s="141"/>
      <c r="B342" s="105" t="s">
        <v>481</v>
      </c>
      <c r="C342" s="99" t="s">
        <v>2932</v>
      </c>
      <c r="D342" s="107">
        <v>-23.506499999999999</v>
      </c>
      <c r="E342" s="107">
        <v>18.268999999999998</v>
      </c>
      <c r="F342" s="101">
        <v>1204.5</v>
      </c>
      <c r="G342" s="99"/>
      <c r="H342" s="101"/>
    </row>
    <row r="343" spans="1:8" x14ac:dyDescent="0.2">
      <c r="A343" s="141"/>
      <c r="B343" s="105" t="s">
        <v>720</v>
      </c>
      <c r="C343" s="99" t="s">
        <v>2932</v>
      </c>
      <c r="D343" s="107">
        <v>-23.557400000000001</v>
      </c>
      <c r="E343" s="107">
        <v>18.323</v>
      </c>
      <c r="F343" s="101">
        <v>829.46249999999998</v>
      </c>
      <c r="G343" s="99"/>
      <c r="H343" s="101"/>
    </row>
    <row r="344" spans="1:8" x14ac:dyDescent="0.2">
      <c r="A344" s="141"/>
      <c r="B344" s="105" t="s">
        <v>720</v>
      </c>
      <c r="C344" s="99" t="s">
        <v>2932</v>
      </c>
      <c r="D344" s="107">
        <v>-23.565999999999999</v>
      </c>
      <c r="E344" s="107">
        <v>18.324999999999999</v>
      </c>
      <c r="F344" s="101">
        <v>0</v>
      </c>
      <c r="G344" s="99"/>
      <c r="H344" s="101"/>
    </row>
    <row r="345" spans="1:8" x14ac:dyDescent="0.2">
      <c r="A345" s="141"/>
      <c r="B345" s="112" t="s">
        <v>725</v>
      </c>
      <c r="C345" s="99" t="s">
        <v>2932</v>
      </c>
      <c r="D345" s="107">
        <v>-23.550799999999999</v>
      </c>
      <c r="E345" s="107">
        <v>18.404900000000001</v>
      </c>
      <c r="F345" s="101">
        <v>981.77700000000004</v>
      </c>
      <c r="G345" s="99"/>
      <c r="H345" s="101"/>
    </row>
    <row r="346" spans="1:8" x14ac:dyDescent="0.2">
      <c r="A346" s="141"/>
      <c r="B346" s="112" t="s">
        <v>728</v>
      </c>
      <c r="C346" s="99" t="s">
        <v>2932</v>
      </c>
      <c r="D346" s="107">
        <v>-23.636299999999999</v>
      </c>
      <c r="E346" s="107">
        <v>18.387899999999998</v>
      </c>
      <c r="F346" s="101">
        <v>0</v>
      </c>
      <c r="G346" s="99"/>
      <c r="H346" s="101"/>
    </row>
    <row r="347" spans="1:8" x14ac:dyDescent="0.2">
      <c r="A347" s="141"/>
      <c r="B347" s="112" t="s">
        <v>731</v>
      </c>
      <c r="C347" s="99" t="s">
        <v>2932</v>
      </c>
      <c r="D347" s="107"/>
      <c r="E347" s="107"/>
      <c r="F347" s="101">
        <v>175.2</v>
      </c>
      <c r="G347" s="99"/>
      <c r="H347" s="101"/>
    </row>
    <row r="348" spans="1:8" x14ac:dyDescent="0.2">
      <c r="A348" s="141"/>
      <c r="B348" s="112" t="s">
        <v>733</v>
      </c>
      <c r="C348" s="99" t="s">
        <v>2932</v>
      </c>
      <c r="D348" s="107">
        <v>-23.7072</v>
      </c>
      <c r="E348" s="107">
        <v>18.41675</v>
      </c>
      <c r="F348" s="101">
        <v>558.45000000000005</v>
      </c>
      <c r="G348" s="99"/>
      <c r="H348" s="101"/>
    </row>
    <row r="349" spans="1:8" x14ac:dyDescent="0.2">
      <c r="A349" s="141"/>
      <c r="B349" s="112" t="s">
        <v>735</v>
      </c>
      <c r="C349" s="99" t="s">
        <v>2932</v>
      </c>
      <c r="D349" s="107"/>
      <c r="E349" s="107"/>
      <c r="F349" s="101">
        <v>134.13749999999999</v>
      </c>
      <c r="G349" s="99"/>
      <c r="H349" s="101"/>
    </row>
    <row r="350" spans="1:8" x14ac:dyDescent="0.2">
      <c r="A350" s="141"/>
      <c r="B350" s="112" t="s">
        <v>737</v>
      </c>
      <c r="C350" s="99" t="s">
        <v>2932</v>
      </c>
      <c r="D350" s="107">
        <v>-23.6645</v>
      </c>
      <c r="E350" s="107">
        <v>18.388449999999999</v>
      </c>
      <c r="F350" s="101">
        <v>894.0675</v>
      </c>
      <c r="G350" s="99"/>
      <c r="H350" s="101"/>
    </row>
    <row r="351" spans="1:8" x14ac:dyDescent="0.2">
      <c r="A351" s="141"/>
      <c r="B351" s="112" t="s">
        <v>739</v>
      </c>
      <c r="C351" s="99" t="s">
        <v>2932</v>
      </c>
      <c r="D351" s="107">
        <v>-23.572279999999999</v>
      </c>
      <c r="E351" s="107">
        <v>18.31306</v>
      </c>
      <c r="F351" s="101">
        <v>0</v>
      </c>
      <c r="G351" s="99"/>
      <c r="H351" s="101"/>
    </row>
    <row r="352" spans="1:8" x14ac:dyDescent="0.2">
      <c r="A352" s="141"/>
      <c r="B352" s="112" t="s">
        <v>739</v>
      </c>
      <c r="C352" s="99" t="s">
        <v>2932</v>
      </c>
      <c r="D352" s="107">
        <v>-23.619160000000001</v>
      </c>
      <c r="E352" s="107">
        <v>18.36253</v>
      </c>
      <c r="F352" s="101">
        <v>434.71499999999997</v>
      </c>
      <c r="G352" s="99"/>
      <c r="H352" s="101"/>
    </row>
    <row r="353" spans="1:8" x14ac:dyDescent="0.2">
      <c r="A353" s="141"/>
      <c r="B353" s="112" t="s">
        <v>739</v>
      </c>
      <c r="C353" s="99" t="s">
        <v>2932</v>
      </c>
      <c r="D353" s="107">
        <v>-23.639600000000002</v>
      </c>
      <c r="E353" s="107">
        <v>18.3126</v>
      </c>
      <c r="F353" s="101">
        <v>888.04499999999996</v>
      </c>
      <c r="G353" s="99"/>
      <c r="H353" s="101"/>
    </row>
    <row r="354" spans="1:8" x14ac:dyDescent="0.2">
      <c r="A354" s="141"/>
      <c r="B354" s="112" t="s">
        <v>28</v>
      </c>
      <c r="C354" s="99" t="s">
        <v>2932</v>
      </c>
      <c r="D354" s="107">
        <v>-23.687360000000002</v>
      </c>
      <c r="E354" s="107">
        <v>18.276509999999998</v>
      </c>
      <c r="F354" s="101">
        <v>1251.0374999999999</v>
      </c>
      <c r="G354" s="99"/>
      <c r="H354" s="101"/>
    </row>
    <row r="355" spans="1:8" x14ac:dyDescent="0.2">
      <c r="A355" s="141"/>
      <c r="B355" s="112" t="s">
        <v>744</v>
      </c>
      <c r="C355" s="99" t="s">
        <v>2932</v>
      </c>
      <c r="D355" s="107">
        <v>-23.761199999999999</v>
      </c>
      <c r="E355" s="107">
        <v>18.29335</v>
      </c>
      <c r="F355" s="101">
        <v>500.41500000000002</v>
      </c>
      <c r="G355" s="99"/>
      <c r="H355" s="101"/>
    </row>
    <row r="356" spans="1:8" x14ac:dyDescent="0.2">
      <c r="A356" s="141"/>
      <c r="B356" s="112" t="s">
        <v>746</v>
      </c>
      <c r="C356" s="99" t="s">
        <v>2932</v>
      </c>
      <c r="D356" s="107">
        <v>-23.728459999999998</v>
      </c>
      <c r="E356" s="107">
        <v>18.321650000000002</v>
      </c>
      <c r="F356" s="101">
        <v>454.42500000000001</v>
      </c>
      <c r="G356" s="99"/>
      <c r="H356" s="101"/>
    </row>
    <row r="357" spans="1:8" x14ac:dyDescent="0.2">
      <c r="A357" s="141"/>
      <c r="B357" s="112" t="s">
        <v>748</v>
      </c>
      <c r="C357" s="99" t="s">
        <v>2932</v>
      </c>
      <c r="D357" s="107">
        <v>-23.7577</v>
      </c>
      <c r="E357" s="107">
        <v>18.201280000000001</v>
      </c>
      <c r="F357" s="101">
        <v>889.14</v>
      </c>
      <c r="G357" s="99"/>
      <c r="H357" s="101"/>
    </row>
    <row r="358" spans="1:8" x14ac:dyDescent="0.2">
      <c r="A358" s="141"/>
      <c r="B358" s="112" t="s">
        <v>750</v>
      </c>
      <c r="C358" s="99" t="s">
        <v>2932</v>
      </c>
      <c r="D358" s="107"/>
      <c r="E358" s="107"/>
      <c r="F358" s="101">
        <v>0</v>
      </c>
      <c r="G358" s="99"/>
      <c r="H358" s="101"/>
    </row>
    <row r="359" spans="1:8" x14ac:dyDescent="0.2">
      <c r="A359" s="141"/>
      <c r="B359" s="112" t="s">
        <v>752</v>
      </c>
      <c r="C359" s="99" t="s">
        <v>2932</v>
      </c>
      <c r="D359" s="107">
        <v>-23.645299999999999</v>
      </c>
      <c r="E359" s="107">
        <v>18.198350000000001</v>
      </c>
      <c r="F359" s="101">
        <v>1668.999</v>
      </c>
      <c r="G359" s="99"/>
      <c r="H359" s="101"/>
    </row>
    <row r="360" spans="1:8" x14ac:dyDescent="0.2">
      <c r="A360" s="141"/>
      <c r="B360" s="105" t="s">
        <v>754</v>
      </c>
      <c r="C360" s="99" t="s">
        <v>2932</v>
      </c>
      <c r="D360" s="107">
        <v>-23.5031</v>
      </c>
      <c r="E360" s="107">
        <v>18.196000000000002</v>
      </c>
      <c r="F360" s="101">
        <v>900.63750000000005</v>
      </c>
      <c r="G360" s="99"/>
      <c r="H360" s="101"/>
    </row>
    <row r="361" spans="1:8" x14ac:dyDescent="0.2">
      <c r="A361" s="141"/>
      <c r="B361" s="112" t="s">
        <v>756</v>
      </c>
      <c r="C361" s="99" t="s">
        <v>2932</v>
      </c>
      <c r="D361" s="107">
        <v>-23.7333</v>
      </c>
      <c r="E361" s="107">
        <v>18.14312</v>
      </c>
      <c r="F361" s="101">
        <v>873.26250000000005</v>
      </c>
      <c r="G361" s="99"/>
      <c r="H361" s="101"/>
    </row>
    <row r="362" spans="1:8" x14ac:dyDescent="0.2">
      <c r="A362" s="141"/>
      <c r="B362" s="113" t="s">
        <v>758</v>
      </c>
      <c r="C362" s="99" t="s">
        <v>2932</v>
      </c>
      <c r="D362" s="107">
        <v>-23.669</v>
      </c>
      <c r="E362" s="107">
        <v>18.088200000000001</v>
      </c>
      <c r="F362" s="101">
        <v>1042.9875</v>
      </c>
      <c r="G362" s="99"/>
      <c r="H362" s="101"/>
    </row>
    <row r="363" spans="1:8" x14ac:dyDescent="0.2">
      <c r="A363" s="141"/>
      <c r="B363" s="105" t="s">
        <v>761</v>
      </c>
      <c r="C363" s="99" t="s">
        <v>2932</v>
      </c>
      <c r="D363" s="107">
        <v>-23.695699999999999</v>
      </c>
      <c r="E363" s="107">
        <v>17.973600000000001</v>
      </c>
      <c r="F363" s="101">
        <v>0</v>
      </c>
      <c r="G363" s="99"/>
      <c r="H363" s="101"/>
    </row>
    <row r="364" spans="1:8" x14ac:dyDescent="0.2">
      <c r="A364" s="141"/>
      <c r="B364" s="105" t="s">
        <v>761</v>
      </c>
      <c r="C364" s="99" t="s">
        <v>2932</v>
      </c>
      <c r="D364" s="107">
        <v>-23.65832</v>
      </c>
      <c r="E364" s="107">
        <v>17.927679999999999</v>
      </c>
      <c r="F364" s="101">
        <v>844.245</v>
      </c>
      <c r="G364" s="99"/>
      <c r="H364" s="101"/>
    </row>
    <row r="365" spans="1:8" x14ac:dyDescent="0.2">
      <c r="A365" s="141"/>
      <c r="B365" s="105" t="s">
        <v>764</v>
      </c>
      <c r="C365" s="99" t="s">
        <v>2932</v>
      </c>
      <c r="D365" s="107">
        <v>-23.698</v>
      </c>
      <c r="E365" s="107">
        <v>17.954249999999998</v>
      </c>
      <c r="F365" s="101">
        <v>0</v>
      </c>
      <c r="G365" s="99"/>
      <c r="H365" s="101"/>
    </row>
    <row r="366" spans="1:8" x14ac:dyDescent="0.2">
      <c r="A366" s="141"/>
      <c r="B366" s="105" t="s">
        <v>761</v>
      </c>
      <c r="C366" s="99" t="s">
        <v>2932</v>
      </c>
      <c r="D366" s="107">
        <v>-23.710699999999999</v>
      </c>
      <c r="E366" s="107">
        <v>17.975999999999999</v>
      </c>
      <c r="F366" s="101">
        <v>0</v>
      </c>
      <c r="G366" s="99"/>
      <c r="H366" s="101"/>
    </row>
    <row r="367" spans="1:8" x14ac:dyDescent="0.2">
      <c r="A367" s="141"/>
      <c r="B367" s="105" t="s">
        <v>30</v>
      </c>
      <c r="C367" s="99" t="s">
        <v>2932</v>
      </c>
      <c r="D367" s="106">
        <v>-23.731000000000002</v>
      </c>
      <c r="E367" s="106">
        <v>17.972000000000001</v>
      </c>
      <c r="F367" s="101">
        <v>323.02499999999998</v>
      </c>
      <c r="G367" s="99"/>
      <c r="H367" s="101"/>
    </row>
    <row r="368" spans="1:8" x14ac:dyDescent="0.2">
      <c r="A368" s="141"/>
      <c r="B368" s="105" t="s">
        <v>768</v>
      </c>
      <c r="C368" s="99" t="s">
        <v>2932</v>
      </c>
      <c r="D368" s="107">
        <v>-23.864000000000001</v>
      </c>
      <c r="E368" s="107">
        <v>17.997</v>
      </c>
      <c r="F368" s="101">
        <v>358.065</v>
      </c>
      <c r="G368" s="99"/>
      <c r="H368" s="101"/>
    </row>
    <row r="369" spans="1:8" x14ac:dyDescent="0.2">
      <c r="A369" s="141"/>
      <c r="B369" s="105" t="s">
        <v>770</v>
      </c>
      <c r="C369" s="99" t="s">
        <v>2932</v>
      </c>
      <c r="D369" s="107">
        <v>-23.8142</v>
      </c>
      <c r="E369" s="107">
        <v>17.997800000000002</v>
      </c>
      <c r="F369" s="101">
        <v>1591.3634999999999</v>
      </c>
      <c r="G369" s="99"/>
      <c r="H369" s="101"/>
    </row>
    <row r="370" spans="1:8" x14ac:dyDescent="0.2">
      <c r="A370" s="141"/>
      <c r="B370" s="98" t="s">
        <v>772</v>
      </c>
      <c r="C370" s="99" t="s">
        <v>2932</v>
      </c>
      <c r="D370" s="107">
        <v>-23.766590000000001</v>
      </c>
      <c r="E370" s="107">
        <v>18.07565</v>
      </c>
      <c r="F370" s="101">
        <v>934.58249999999998</v>
      </c>
      <c r="G370" s="99"/>
      <c r="H370" s="101"/>
    </row>
    <row r="371" spans="1:8" x14ac:dyDescent="0.2">
      <c r="A371" s="141"/>
      <c r="B371" s="98" t="s">
        <v>775</v>
      </c>
      <c r="C371" s="99" t="s">
        <v>2932</v>
      </c>
      <c r="D371" s="107">
        <v>-23.853190000000001</v>
      </c>
      <c r="E371" s="107">
        <v>18.080220000000001</v>
      </c>
      <c r="F371" s="101">
        <v>646.04999999999995</v>
      </c>
      <c r="G371" s="99"/>
      <c r="H371" s="101"/>
    </row>
    <row r="372" spans="1:8" x14ac:dyDescent="0.2">
      <c r="A372" s="141"/>
      <c r="B372" s="112" t="s">
        <v>777</v>
      </c>
      <c r="C372" s="99" t="s">
        <v>2932</v>
      </c>
      <c r="D372" s="107"/>
      <c r="E372" s="107"/>
      <c r="F372" s="101">
        <v>438</v>
      </c>
      <c r="G372" s="99"/>
      <c r="H372" s="101"/>
    </row>
    <row r="373" spans="1:8" x14ac:dyDescent="0.2">
      <c r="A373" s="141"/>
      <c r="B373" s="98" t="s">
        <v>779</v>
      </c>
      <c r="C373" s="99" t="s">
        <v>2932</v>
      </c>
      <c r="D373" s="107">
        <v>-23.903559999999999</v>
      </c>
      <c r="E373" s="107">
        <v>118.70735999999999</v>
      </c>
      <c r="F373" s="101">
        <v>582.54</v>
      </c>
      <c r="G373" s="99"/>
      <c r="H373" s="101"/>
    </row>
    <row r="374" spans="1:8" x14ac:dyDescent="0.2">
      <c r="A374" s="141"/>
      <c r="B374" s="112" t="s">
        <v>781</v>
      </c>
      <c r="C374" s="99" t="s">
        <v>2932</v>
      </c>
      <c r="D374" s="107">
        <v>-23.97851</v>
      </c>
      <c r="E374" s="107">
        <v>18.155529999999999</v>
      </c>
      <c r="F374" s="101">
        <v>0</v>
      </c>
      <c r="G374" s="99"/>
      <c r="H374" s="101"/>
    </row>
    <row r="375" spans="1:8" x14ac:dyDescent="0.2">
      <c r="A375" s="141"/>
      <c r="B375" s="112" t="s">
        <v>783</v>
      </c>
      <c r="C375" s="99" t="s">
        <v>2932</v>
      </c>
      <c r="D375" s="107">
        <v>-24.404060000000001</v>
      </c>
      <c r="E375" s="107">
        <v>18.035039999999999</v>
      </c>
      <c r="F375" s="101">
        <v>525.6</v>
      </c>
      <c r="G375" s="99"/>
      <c r="H375" s="101"/>
    </row>
    <row r="376" spans="1:8" x14ac:dyDescent="0.2">
      <c r="A376" s="141"/>
      <c r="B376" s="112" t="s">
        <v>786</v>
      </c>
      <c r="C376" s="99" t="s">
        <v>2932</v>
      </c>
      <c r="D376" s="107">
        <v>-23.97682</v>
      </c>
      <c r="E376" s="107">
        <v>18.15428</v>
      </c>
      <c r="F376" s="101">
        <v>350.4</v>
      </c>
      <c r="G376" s="99"/>
      <c r="H376" s="101"/>
    </row>
    <row r="377" spans="1:8" x14ac:dyDescent="0.2">
      <c r="A377" s="141"/>
      <c r="B377" s="112" t="s">
        <v>788</v>
      </c>
      <c r="C377" s="99" t="s">
        <v>2932</v>
      </c>
      <c r="D377" s="107"/>
      <c r="E377" s="107"/>
      <c r="F377" s="101">
        <v>174.10499999999999</v>
      </c>
      <c r="G377" s="99"/>
      <c r="H377" s="101"/>
    </row>
    <row r="378" spans="1:8" x14ac:dyDescent="0.2">
      <c r="A378" s="141"/>
      <c r="B378" s="112" t="s">
        <v>790</v>
      </c>
      <c r="C378" s="99" t="s">
        <v>2932</v>
      </c>
      <c r="D378" s="107">
        <v>-23.829699999999999</v>
      </c>
      <c r="E378" s="107">
        <v>18.2056</v>
      </c>
      <c r="F378" s="101">
        <v>435.81</v>
      </c>
      <c r="G378" s="99"/>
      <c r="H378" s="101"/>
    </row>
    <row r="379" spans="1:8" x14ac:dyDescent="0.2">
      <c r="A379" s="141"/>
      <c r="B379" s="112" t="s">
        <v>788</v>
      </c>
      <c r="C379" s="99" t="s">
        <v>2932</v>
      </c>
      <c r="D379" s="107">
        <v>-23.825800000000001</v>
      </c>
      <c r="E379" s="107">
        <v>18.191949999999999</v>
      </c>
      <c r="F379" s="101">
        <v>453.8775</v>
      </c>
      <c r="G379" s="99"/>
      <c r="H379" s="101"/>
    </row>
    <row r="380" spans="1:8" x14ac:dyDescent="0.2">
      <c r="A380" s="141"/>
      <c r="B380" s="112" t="s">
        <v>35</v>
      </c>
      <c r="C380" s="99" t="s">
        <v>2932</v>
      </c>
      <c r="D380" s="107">
        <v>-23.796500000000002</v>
      </c>
      <c r="E380" s="107">
        <v>18.2774</v>
      </c>
      <c r="F380" s="101">
        <v>564.47249999999997</v>
      </c>
      <c r="G380" s="99"/>
      <c r="H380" s="101"/>
    </row>
    <row r="381" spans="1:8" x14ac:dyDescent="0.2">
      <c r="A381" s="141"/>
      <c r="B381" s="112" t="s">
        <v>794</v>
      </c>
      <c r="C381" s="99" t="s">
        <v>2932</v>
      </c>
      <c r="D381" s="107">
        <v>-23.80115</v>
      </c>
      <c r="E381" s="107">
        <v>18.3184</v>
      </c>
      <c r="F381" s="101">
        <v>487.27499999999998</v>
      </c>
      <c r="G381" s="99"/>
      <c r="H381" s="101"/>
    </row>
    <row r="382" spans="1:8" x14ac:dyDescent="0.2">
      <c r="A382" s="141"/>
      <c r="B382" s="112" t="s">
        <v>796</v>
      </c>
      <c r="C382" s="99" t="s">
        <v>2932</v>
      </c>
      <c r="D382" s="107">
        <v>-24.91836</v>
      </c>
      <c r="E382" s="107">
        <v>18.24982</v>
      </c>
      <c r="F382" s="101">
        <v>926.37</v>
      </c>
      <c r="G382" s="99"/>
      <c r="H382" s="101"/>
    </row>
    <row r="383" spans="1:8" x14ac:dyDescent="0.2">
      <c r="A383" s="141"/>
      <c r="B383" s="98" t="s">
        <v>798</v>
      </c>
      <c r="C383" s="99" t="s">
        <v>2932</v>
      </c>
      <c r="D383" s="107">
        <v>-23.898009999999999</v>
      </c>
      <c r="E383" s="107">
        <v>18.281780000000001</v>
      </c>
      <c r="F383" s="101">
        <v>985.5</v>
      </c>
      <c r="G383" s="99"/>
      <c r="H383" s="101"/>
    </row>
    <row r="384" spans="1:8" x14ac:dyDescent="0.2">
      <c r="A384" s="141"/>
      <c r="B384" s="112" t="s">
        <v>801</v>
      </c>
      <c r="C384" s="99" t="s">
        <v>2932</v>
      </c>
      <c r="D384" s="107"/>
      <c r="E384" s="107"/>
      <c r="F384" s="101">
        <v>697.51499999999999</v>
      </c>
      <c r="G384" s="99"/>
      <c r="H384" s="101"/>
    </row>
    <row r="385" spans="1:8" x14ac:dyDescent="0.2">
      <c r="A385" s="141"/>
      <c r="B385" s="112" t="s">
        <v>803</v>
      </c>
      <c r="C385" s="99" t="s">
        <v>2932</v>
      </c>
      <c r="D385" s="107">
        <v>-23.866340000000001</v>
      </c>
      <c r="E385" s="107">
        <v>18.437290000000001</v>
      </c>
      <c r="F385" s="101">
        <v>350.4</v>
      </c>
      <c r="G385" s="99"/>
      <c r="H385" s="101"/>
    </row>
    <row r="386" spans="1:8" x14ac:dyDescent="0.2">
      <c r="A386" s="141"/>
      <c r="B386" s="105" t="s">
        <v>803</v>
      </c>
      <c r="C386" s="99" t="s">
        <v>2932</v>
      </c>
      <c r="D386" s="107">
        <v>-23.826239999999999</v>
      </c>
      <c r="E386" s="107">
        <v>18.48705</v>
      </c>
      <c r="F386" s="101">
        <v>484.31849999999997</v>
      </c>
      <c r="G386" s="99"/>
      <c r="H386" s="101"/>
    </row>
    <row r="387" spans="1:8" x14ac:dyDescent="0.2">
      <c r="A387" s="141"/>
      <c r="B387" s="112" t="s">
        <v>806</v>
      </c>
      <c r="C387" s="99" t="s">
        <v>2932</v>
      </c>
      <c r="D387" s="107">
        <v>-23.971699999999998</v>
      </c>
      <c r="E387" s="107">
        <v>18.553070000000002</v>
      </c>
      <c r="F387" s="101">
        <v>934.03499999999997</v>
      </c>
      <c r="G387" s="99"/>
      <c r="H387" s="101"/>
    </row>
    <row r="388" spans="1:8" x14ac:dyDescent="0.2">
      <c r="A388" s="141"/>
      <c r="B388" s="98" t="s">
        <v>808</v>
      </c>
      <c r="C388" s="99" t="s">
        <v>2932</v>
      </c>
      <c r="D388" s="107"/>
      <c r="E388" s="107"/>
      <c r="F388" s="101">
        <v>303.86250000000001</v>
      </c>
      <c r="G388" s="99"/>
      <c r="H388" s="101"/>
    </row>
    <row r="389" spans="1:8" x14ac:dyDescent="0.2">
      <c r="A389" s="141"/>
      <c r="B389" s="98" t="s">
        <v>810</v>
      </c>
      <c r="C389" s="99" t="s">
        <v>2932</v>
      </c>
      <c r="D389" s="107">
        <v>-23.970199999999998</v>
      </c>
      <c r="E389" s="107">
        <v>18.268999999999998</v>
      </c>
      <c r="F389" s="101">
        <v>815.77499999999998</v>
      </c>
      <c r="G389" s="99"/>
      <c r="H389" s="101"/>
    </row>
    <row r="390" spans="1:8" x14ac:dyDescent="0.2">
      <c r="A390" s="141"/>
      <c r="B390" s="98" t="s">
        <v>812</v>
      </c>
      <c r="C390" s="99" t="s">
        <v>2932</v>
      </c>
      <c r="D390" s="107">
        <v>-23.968979999999998</v>
      </c>
      <c r="E390" s="107">
        <v>18.3841</v>
      </c>
      <c r="F390" s="101">
        <v>755.55</v>
      </c>
      <c r="G390" s="99"/>
      <c r="H390" s="101"/>
    </row>
    <row r="391" spans="1:8" x14ac:dyDescent="0.2">
      <c r="A391" s="141"/>
      <c r="B391" s="98" t="s">
        <v>815</v>
      </c>
      <c r="C391" s="99" t="s">
        <v>2932</v>
      </c>
      <c r="D391" s="107">
        <v>-23.941210000000002</v>
      </c>
      <c r="E391" s="107">
        <v>18.32095</v>
      </c>
      <c r="F391" s="101">
        <v>785.66250000000002</v>
      </c>
      <c r="G391" s="99"/>
      <c r="H391" s="101"/>
    </row>
    <row r="392" spans="1:8" x14ac:dyDescent="0.2">
      <c r="A392" s="141"/>
      <c r="B392" s="105" t="s">
        <v>818</v>
      </c>
      <c r="C392" s="99" t="s">
        <v>2932</v>
      </c>
      <c r="D392" s="107">
        <v>-24.14894</v>
      </c>
      <c r="E392" s="107">
        <v>18.156960000000002</v>
      </c>
      <c r="F392" s="101">
        <v>417.19499999999999</v>
      </c>
      <c r="G392" s="99"/>
      <c r="H392" s="101"/>
    </row>
    <row r="393" spans="1:8" x14ac:dyDescent="0.2">
      <c r="A393" s="141"/>
      <c r="B393" s="105" t="s">
        <v>820</v>
      </c>
      <c r="C393" s="99" t="s">
        <v>2932</v>
      </c>
      <c r="D393" s="107">
        <v>-24.098710000000001</v>
      </c>
      <c r="E393" s="107">
        <v>18.100470000000001</v>
      </c>
      <c r="F393" s="101">
        <v>424.86</v>
      </c>
      <c r="G393" s="99"/>
      <c r="H393" s="101"/>
    </row>
    <row r="394" spans="1:8" x14ac:dyDescent="0.2">
      <c r="A394" s="141"/>
      <c r="B394" s="112" t="s">
        <v>822</v>
      </c>
      <c r="C394" s="99" t="s">
        <v>2932</v>
      </c>
      <c r="D394" s="107">
        <v>-24.04438</v>
      </c>
      <c r="E394" s="107">
        <v>18.135249999999999</v>
      </c>
      <c r="F394" s="101">
        <v>520.125</v>
      </c>
      <c r="G394" s="99"/>
      <c r="H394" s="101"/>
    </row>
    <row r="395" spans="1:8" x14ac:dyDescent="0.2">
      <c r="A395" s="141"/>
      <c r="B395" s="112" t="s">
        <v>824</v>
      </c>
      <c r="C395" s="99" t="s">
        <v>2932</v>
      </c>
      <c r="D395" s="107">
        <v>-24.01464</v>
      </c>
      <c r="E395" s="107">
        <v>18.112570000000002</v>
      </c>
      <c r="F395" s="101">
        <v>520.125</v>
      </c>
      <c r="G395" s="99"/>
      <c r="H395" s="101"/>
    </row>
    <row r="396" spans="1:8" x14ac:dyDescent="0.2">
      <c r="A396" s="141"/>
      <c r="B396" s="105" t="s">
        <v>826</v>
      </c>
      <c r="C396" s="99" t="s">
        <v>2932</v>
      </c>
      <c r="D396" s="107">
        <v>-23.644300000000001</v>
      </c>
      <c r="E396" s="107">
        <v>17.864799999999999</v>
      </c>
      <c r="F396" s="101">
        <v>640.57500000000005</v>
      </c>
      <c r="G396" s="99"/>
      <c r="H396" s="101"/>
    </row>
    <row r="397" spans="1:8" x14ac:dyDescent="0.2">
      <c r="A397" s="141"/>
      <c r="B397" s="105" t="s">
        <v>828</v>
      </c>
      <c r="C397" s="99" t="s">
        <v>2932</v>
      </c>
      <c r="D397" s="107">
        <v>-23.811</v>
      </c>
      <c r="E397" s="107">
        <v>17.606999999999999</v>
      </c>
      <c r="F397" s="101">
        <v>0</v>
      </c>
      <c r="G397" s="99"/>
      <c r="H397" s="101"/>
    </row>
    <row r="398" spans="1:8" x14ac:dyDescent="0.2">
      <c r="A398" s="141"/>
      <c r="B398" s="105" t="s">
        <v>830</v>
      </c>
      <c r="C398" s="99" t="s">
        <v>2932</v>
      </c>
      <c r="D398" s="107">
        <v>-23.811</v>
      </c>
      <c r="E398" s="107">
        <v>17.606999999999999</v>
      </c>
      <c r="F398" s="101">
        <v>0</v>
      </c>
      <c r="G398" s="99"/>
      <c r="H398" s="101"/>
    </row>
    <row r="399" spans="1:8" x14ac:dyDescent="0.2">
      <c r="A399" s="141"/>
      <c r="B399" s="105" t="s">
        <v>832</v>
      </c>
      <c r="C399" s="99" t="s">
        <v>2932</v>
      </c>
      <c r="D399" s="107">
        <v>-23.835560000000001</v>
      </c>
      <c r="E399" s="107">
        <v>117.85138000000001</v>
      </c>
      <c r="F399" s="101">
        <v>1040.25</v>
      </c>
      <c r="G399" s="99"/>
      <c r="H399" s="101"/>
    </row>
    <row r="400" spans="1:8" x14ac:dyDescent="0.2">
      <c r="A400" s="141"/>
      <c r="B400" s="105" t="s">
        <v>835</v>
      </c>
      <c r="C400" s="99" t="s">
        <v>2932</v>
      </c>
      <c r="D400" s="107">
        <v>-23.888999999999999</v>
      </c>
      <c r="E400" s="107">
        <v>17.877700000000001</v>
      </c>
      <c r="F400" s="101">
        <v>516.84</v>
      </c>
      <c r="G400" s="99"/>
      <c r="H400" s="101"/>
    </row>
    <row r="401" spans="1:8" x14ac:dyDescent="0.2">
      <c r="A401" s="141"/>
      <c r="B401" s="105" t="s">
        <v>31</v>
      </c>
      <c r="C401" s="99" t="s">
        <v>2932</v>
      </c>
      <c r="D401" s="107">
        <v>-23.971599999999999</v>
      </c>
      <c r="E401" s="107">
        <v>17.994499999999999</v>
      </c>
      <c r="F401" s="101">
        <v>2020.2750000000001</v>
      </c>
      <c r="G401" s="99"/>
      <c r="H401" s="101"/>
    </row>
    <row r="402" spans="1:8" x14ac:dyDescent="0.2">
      <c r="A402" s="141"/>
      <c r="B402" s="105" t="s">
        <v>334</v>
      </c>
      <c r="C402" s="99" t="s">
        <v>2932</v>
      </c>
      <c r="D402" s="107">
        <v>-24.006399999999999</v>
      </c>
      <c r="E402" s="107">
        <v>17.910799999999998</v>
      </c>
      <c r="F402" s="101">
        <v>243.63749999999999</v>
      </c>
      <c r="G402" s="99"/>
      <c r="H402" s="101"/>
    </row>
    <row r="403" spans="1:8" x14ac:dyDescent="0.2">
      <c r="A403" s="141"/>
      <c r="B403" s="105" t="s">
        <v>234</v>
      </c>
      <c r="C403" s="99" t="s">
        <v>2932</v>
      </c>
      <c r="D403" s="107">
        <v>-23.952999999999999</v>
      </c>
      <c r="E403" s="107">
        <v>17.908300000000001</v>
      </c>
      <c r="F403" s="101">
        <v>503.7</v>
      </c>
      <c r="G403" s="99"/>
      <c r="H403" s="101"/>
    </row>
    <row r="404" spans="1:8" x14ac:dyDescent="0.2">
      <c r="A404" s="141"/>
      <c r="B404" s="105" t="s">
        <v>841</v>
      </c>
      <c r="C404" s="99" t="s">
        <v>2932</v>
      </c>
      <c r="D404" s="107">
        <v>-23.941700000000001</v>
      </c>
      <c r="E404" s="107">
        <v>17.816600000000001</v>
      </c>
      <c r="F404" s="101">
        <v>220.64250000000001</v>
      </c>
      <c r="G404" s="99"/>
      <c r="H404" s="101"/>
    </row>
    <row r="405" spans="1:8" x14ac:dyDescent="0.2">
      <c r="A405" s="141"/>
      <c r="B405" s="105" t="s">
        <v>844</v>
      </c>
      <c r="C405" s="99" t="s">
        <v>2932</v>
      </c>
      <c r="D405" s="107">
        <v>-24.023399999999999</v>
      </c>
      <c r="E405" s="107">
        <v>17.821639999999999</v>
      </c>
      <c r="F405" s="101">
        <v>122.64</v>
      </c>
      <c r="G405" s="99"/>
      <c r="H405" s="101"/>
    </row>
    <row r="406" spans="1:8" x14ac:dyDescent="0.2">
      <c r="A406" s="141"/>
      <c r="B406" s="105" t="s">
        <v>846</v>
      </c>
      <c r="C406" s="99" t="s">
        <v>2932</v>
      </c>
      <c r="D406" s="107">
        <v>-23.998999999999999</v>
      </c>
      <c r="E406" s="107">
        <v>17.803999999999998</v>
      </c>
      <c r="F406" s="101">
        <v>128.11500000000001</v>
      </c>
      <c r="G406" s="99"/>
      <c r="H406" s="101"/>
    </row>
    <row r="407" spans="1:8" x14ac:dyDescent="0.2">
      <c r="A407" s="141"/>
      <c r="B407" s="105" t="s">
        <v>849</v>
      </c>
      <c r="C407" s="99" t="s">
        <v>2932</v>
      </c>
      <c r="D407" s="107"/>
      <c r="E407" s="107"/>
      <c r="F407" s="101">
        <v>0</v>
      </c>
      <c r="G407" s="99"/>
      <c r="H407" s="101"/>
    </row>
    <row r="408" spans="1:8" x14ac:dyDescent="0.2">
      <c r="A408" s="141"/>
      <c r="B408" s="105" t="s">
        <v>565</v>
      </c>
      <c r="C408" s="99" t="s">
        <v>2932</v>
      </c>
      <c r="D408" s="107">
        <v>-24.07855</v>
      </c>
      <c r="E408" s="107">
        <v>17.692399999999999</v>
      </c>
      <c r="F408" s="101">
        <v>62.962499999999999</v>
      </c>
      <c r="G408" s="99"/>
      <c r="H408" s="101"/>
    </row>
    <row r="409" spans="1:8" x14ac:dyDescent="0.2">
      <c r="A409" s="141"/>
      <c r="B409" s="105" t="s">
        <v>851</v>
      </c>
      <c r="C409" s="99" t="s">
        <v>2932</v>
      </c>
      <c r="D409" s="107">
        <v>-23.953769999999999</v>
      </c>
      <c r="E409" s="107">
        <v>17.908000000000001</v>
      </c>
      <c r="F409" s="101">
        <v>232.14</v>
      </c>
      <c r="G409" s="99"/>
      <c r="H409" s="101"/>
    </row>
    <row r="410" spans="1:8" x14ac:dyDescent="0.2">
      <c r="A410" s="141"/>
      <c r="B410" s="105" t="s">
        <v>854</v>
      </c>
      <c r="C410" s="99" t="s">
        <v>2932</v>
      </c>
      <c r="D410" s="107">
        <v>-24.097999999999999</v>
      </c>
      <c r="E410" s="107">
        <v>17.855</v>
      </c>
      <c r="F410" s="101">
        <v>602.25</v>
      </c>
      <c r="G410" s="99"/>
      <c r="H410" s="101"/>
    </row>
    <row r="411" spans="1:8" x14ac:dyDescent="0.2">
      <c r="A411" s="141"/>
      <c r="B411" s="105" t="s">
        <v>856</v>
      </c>
      <c r="C411" s="99" t="s">
        <v>2932</v>
      </c>
      <c r="D411" s="107"/>
      <c r="E411" s="107"/>
      <c r="F411" s="101">
        <v>729.8175</v>
      </c>
      <c r="G411" s="99"/>
      <c r="H411" s="101"/>
    </row>
    <row r="412" spans="1:8" x14ac:dyDescent="0.2">
      <c r="A412" s="141"/>
      <c r="B412" s="105" t="s">
        <v>859</v>
      </c>
      <c r="C412" s="99" t="s">
        <v>2932</v>
      </c>
      <c r="D412" s="107">
        <v>-24.037600000000001</v>
      </c>
      <c r="E412" s="107">
        <v>18.048999999999999</v>
      </c>
      <c r="F412" s="101">
        <v>176.8425</v>
      </c>
      <c r="G412" s="99"/>
      <c r="H412" s="101"/>
    </row>
    <row r="413" spans="1:8" x14ac:dyDescent="0.2">
      <c r="A413" s="141"/>
      <c r="B413" s="105" t="s">
        <v>859</v>
      </c>
      <c r="C413" s="99" t="s">
        <v>2932</v>
      </c>
      <c r="D413" s="107">
        <v>-24.051179999999999</v>
      </c>
      <c r="E413" s="107">
        <v>17.96537</v>
      </c>
      <c r="F413" s="101">
        <v>743.61450000000002</v>
      </c>
      <c r="G413" s="99"/>
      <c r="H413" s="101"/>
    </row>
    <row r="414" spans="1:8" x14ac:dyDescent="0.2">
      <c r="A414" s="141"/>
      <c r="B414" s="105" t="s">
        <v>862</v>
      </c>
      <c r="C414" s="99" t="s">
        <v>2932</v>
      </c>
      <c r="D414" s="107">
        <v>-24.124500000000001</v>
      </c>
      <c r="E414" s="107">
        <v>17.968499999999999</v>
      </c>
      <c r="F414" s="101">
        <v>1309.0725</v>
      </c>
      <c r="G414" s="99"/>
      <c r="H414" s="101"/>
    </row>
    <row r="415" spans="1:8" x14ac:dyDescent="0.2">
      <c r="A415" s="141"/>
      <c r="B415" s="105" t="s">
        <v>864</v>
      </c>
      <c r="C415" s="99" t="s">
        <v>2932</v>
      </c>
      <c r="D415" s="107"/>
      <c r="E415" s="107"/>
      <c r="F415" s="101">
        <v>1085.6925000000001</v>
      </c>
      <c r="G415" s="99"/>
      <c r="H415" s="101"/>
    </row>
    <row r="416" spans="1:8" x14ac:dyDescent="0.2">
      <c r="A416" s="141"/>
      <c r="B416" s="105" t="s">
        <v>866</v>
      </c>
      <c r="C416" s="99" t="s">
        <v>2932</v>
      </c>
      <c r="D416" s="107">
        <v>-23.5549</v>
      </c>
      <c r="E416" s="107">
        <v>17.670500000000001</v>
      </c>
      <c r="F416" s="101">
        <v>1013.97</v>
      </c>
      <c r="G416" s="99"/>
      <c r="H416" s="101"/>
    </row>
    <row r="417" spans="1:8" x14ac:dyDescent="0.2">
      <c r="A417" s="141"/>
      <c r="B417" s="105" t="s">
        <v>868</v>
      </c>
      <c r="C417" s="99" t="s">
        <v>2932</v>
      </c>
      <c r="D417" s="107">
        <v>-23.542619999999999</v>
      </c>
      <c r="E417" s="107">
        <v>17.718309999999999</v>
      </c>
      <c r="F417" s="101">
        <v>752.26499999999999</v>
      </c>
      <c r="G417" s="99"/>
      <c r="H417" s="101"/>
    </row>
    <row r="418" spans="1:8" x14ac:dyDescent="0.2">
      <c r="A418" s="141"/>
      <c r="B418" s="105" t="s">
        <v>871</v>
      </c>
      <c r="C418" s="99" t="s">
        <v>2932</v>
      </c>
      <c r="D418" s="107">
        <v>-23.545999999999999</v>
      </c>
      <c r="E418" s="107">
        <v>17.788</v>
      </c>
      <c r="F418" s="101">
        <v>1298.67</v>
      </c>
      <c r="G418" s="99"/>
      <c r="H418" s="101"/>
    </row>
    <row r="419" spans="1:8" x14ac:dyDescent="0.2">
      <c r="A419" s="141"/>
      <c r="B419" s="105" t="s">
        <v>565</v>
      </c>
      <c r="C419" s="99" t="s">
        <v>2932</v>
      </c>
      <c r="D419" s="107">
        <v>-23.511900000000001</v>
      </c>
      <c r="E419" s="107">
        <v>17.709</v>
      </c>
      <c r="F419" s="101">
        <v>530.52750000000003</v>
      </c>
      <c r="G419" s="99"/>
      <c r="H419" s="101"/>
    </row>
    <row r="420" spans="1:8" x14ac:dyDescent="0.2">
      <c r="A420" s="141"/>
      <c r="B420" s="105" t="s">
        <v>875</v>
      </c>
      <c r="C420" s="99" t="s">
        <v>2932</v>
      </c>
      <c r="D420" s="107">
        <v>-23.648150000000001</v>
      </c>
      <c r="E420" s="107">
        <v>17.677340000000001</v>
      </c>
      <c r="F420" s="101">
        <v>826.94399999999996</v>
      </c>
      <c r="G420" s="99"/>
      <c r="H420" s="101"/>
    </row>
    <row r="421" spans="1:8" x14ac:dyDescent="0.2">
      <c r="A421" s="141"/>
      <c r="B421" s="105" t="s">
        <v>878</v>
      </c>
      <c r="C421" s="99" t="s">
        <v>2932</v>
      </c>
      <c r="D421" s="107">
        <v>-23.676500000000001</v>
      </c>
      <c r="E421" s="107">
        <v>17.575299999999999</v>
      </c>
      <c r="F421" s="101">
        <v>249.11250000000001</v>
      </c>
      <c r="G421" s="99"/>
      <c r="H421" s="101"/>
    </row>
    <row r="422" spans="1:8" x14ac:dyDescent="0.2">
      <c r="A422" s="141"/>
      <c r="B422" s="105" t="s">
        <v>880</v>
      </c>
      <c r="C422" s="99" t="s">
        <v>2932</v>
      </c>
      <c r="D422" s="107">
        <v>-23.619</v>
      </c>
      <c r="E422" s="107">
        <v>17.737500000000001</v>
      </c>
      <c r="F422" s="101">
        <v>1418.0250000000001</v>
      </c>
      <c r="G422" s="99"/>
      <c r="H422" s="101"/>
    </row>
    <row r="423" spans="1:8" x14ac:dyDescent="0.2">
      <c r="A423" s="141"/>
      <c r="B423" s="105" t="s">
        <v>882</v>
      </c>
      <c r="C423" s="99" t="s">
        <v>2932</v>
      </c>
      <c r="D423" s="107">
        <v>-23.77984</v>
      </c>
      <c r="E423" s="107">
        <v>17.718810000000001</v>
      </c>
      <c r="F423" s="101">
        <v>1029.3</v>
      </c>
      <c r="G423" s="99"/>
      <c r="H423" s="101"/>
    </row>
    <row r="424" spans="1:8" x14ac:dyDescent="0.2">
      <c r="A424" s="141"/>
      <c r="B424" s="105" t="s">
        <v>885</v>
      </c>
      <c r="C424" s="99" t="s">
        <v>2932</v>
      </c>
      <c r="D424" s="107">
        <v>-23.82338</v>
      </c>
      <c r="E424" s="107">
        <v>17.813580000000002</v>
      </c>
      <c r="F424" s="101">
        <v>301.125</v>
      </c>
      <c r="G424" s="99"/>
      <c r="H424" s="101"/>
    </row>
    <row r="425" spans="1:8" x14ac:dyDescent="0.2">
      <c r="A425" s="141"/>
      <c r="B425" s="105" t="s">
        <v>888</v>
      </c>
      <c r="C425" s="99" t="s">
        <v>2932</v>
      </c>
      <c r="D425" s="107">
        <v>-24.563500000000001</v>
      </c>
      <c r="E425" s="107">
        <v>18.631</v>
      </c>
      <c r="F425" s="101">
        <v>199.29</v>
      </c>
      <c r="G425" s="99"/>
      <c r="H425" s="101"/>
    </row>
    <row r="426" spans="1:8" x14ac:dyDescent="0.2">
      <c r="A426" s="141"/>
      <c r="B426" s="105" t="s">
        <v>891</v>
      </c>
      <c r="C426" s="99" t="s">
        <v>2932</v>
      </c>
      <c r="D426" s="106">
        <v>-23.739000000000001</v>
      </c>
      <c r="E426" s="106">
        <v>17.912379999999999</v>
      </c>
      <c r="F426" s="101">
        <v>673.42499999999995</v>
      </c>
      <c r="G426" s="99"/>
      <c r="H426" s="101"/>
    </row>
    <row r="427" spans="1:8" x14ac:dyDescent="0.2">
      <c r="A427" s="141"/>
      <c r="B427" s="104" t="s">
        <v>893</v>
      </c>
      <c r="C427" s="99" t="s">
        <v>2932</v>
      </c>
      <c r="D427" s="103">
        <v>-23.44746</v>
      </c>
      <c r="E427" s="103">
        <v>18.392959999999999</v>
      </c>
      <c r="F427" s="101">
        <v>246.375</v>
      </c>
      <c r="G427" s="99"/>
      <c r="H427" s="101"/>
    </row>
    <row r="428" spans="1:8" x14ac:dyDescent="0.2">
      <c r="A428" s="141"/>
      <c r="B428" s="105" t="s">
        <v>895</v>
      </c>
      <c r="C428" s="99" t="s">
        <v>2932</v>
      </c>
      <c r="D428" s="107"/>
      <c r="E428" s="107"/>
      <c r="F428" s="101">
        <v>350.4</v>
      </c>
      <c r="G428" s="99"/>
      <c r="H428" s="101"/>
    </row>
    <row r="429" spans="1:8" x14ac:dyDescent="0.2">
      <c r="A429" s="141"/>
      <c r="B429" s="105" t="s">
        <v>898</v>
      </c>
      <c r="C429" s="99" t="s">
        <v>2932</v>
      </c>
      <c r="D429" s="107">
        <v>-24.065999999999999</v>
      </c>
      <c r="E429" s="107">
        <v>17.589649999999999</v>
      </c>
      <c r="F429" s="101">
        <v>219</v>
      </c>
      <c r="G429" s="99"/>
      <c r="H429" s="101"/>
    </row>
    <row r="430" spans="1:8" x14ac:dyDescent="0.2">
      <c r="A430" s="141"/>
      <c r="B430" s="105" t="s">
        <v>900</v>
      </c>
      <c r="C430" s="99" t="s">
        <v>2932</v>
      </c>
      <c r="D430" s="107"/>
      <c r="E430" s="107"/>
      <c r="F430" s="101">
        <v>77.197500000000005</v>
      </c>
      <c r="G430" s="99"/>
      <c r="H430" s="101"/>
    </row>
    <row r="431" spans="1:8" x14ac:dyDescent="0.2">
      <c r="A431" s="141"/>
      <c r="B431" s="105" t="s">
        <v>902</v>
      </c>
      <c r="C431" s="99" t="s">
        <v>2932</v>
      </c>
      <c r="D431" s="107"/>
      <c r="E431" s="107"/>
      <c r="F431" s="101">
        <v>90.885000000000005</v>
      </c>
      <c r="G431" s="99"/>
      <c r="H431" s="101"/>
    </row>
    <row r="432" spans="1:8" x14ac:dyDescent="0.2">
      <c r="A432" s="141"/>
      <c r="B432" s="105" t="s">
        <v>904</v>
      </c>
      <c r="C432" s="99" t="s">
        <v>2932</v>
      </c>
      <c r="D432" s="107">
        <v>-23.826000000000001</v>
      </c>
      <c r="E432" s="107">
        <v>17.435300000000002</v>
      </c>
      <c r="F432" s="101">
        <v>495.70650000000001</v>
      </c>
      <c r="G432" s="99"/>
      <c r="H432" s="101"/>
    </row>
    <row r="433" spans="1:8" x14ac:dyDescent="0.2">
      <c r="A433" s="141"/>
      <c r="B433" s="105" t="s">
        <v>907</v>
      </c>
      <c r="C433" s="99" t="s">
        <v>2932</v>
      </c>
      <c r="D433" s="107">
        <v>-23.791</v>
      </c>
      <c r="E433" s="107">
        <v>17.409500000000001</v>
      </c>
      <c r="F433" s="101">
        <v>126.4725</v>
      </c>
      <c r="G433" s="99"/>
      <c r="H433" s="101"/>
    </row>
    <row r="434" spans="1:8" x14ac:dyDescent="0.2">
      <c r="A434" s="141"/>
      <c r="B434" s="105" t="s">
        <v>909</v>
      </c>
      <c r="C434" s="99" t="s">
        <v>2932</v>
      </c>
      <c r="D434" s="107">
        <v>-23.8232</v>
      </c>
      <c r="E434" s="107">
        <v>17.433499999999999</v>
      </c>
      <c r="F434" s="101">
        <v>132.27600000000001</v>
      </c>
      <c r="G434" s="99"/>
      <c r="H434" s="101"/>
    </row>
    <row r="435" spans="1:8" x14ac:dyDescent="0.2">
      <c r="A435" s="141"/>
      <c r="B435" s="105" t="s">
        <v>911</v>
      </c>
      <c r="C435" s="99" t="s">
        <v>2932</v>
      </c>
      <c r="D435" s="107">
        <v>-23.776</v>
      </c>
      <c r="E435" s="107">
        <v>17.456499999999998</v>
      </c>
      <c r="F435" s="101">
        <v>0</v>
      </c>
      <c r="G435" s="99"/>
      <c r="H435" s="101"/>
    </row>
    <row r="436" spans="1:8" x14ac:dyDescent="0.2">
      <c r="A436" s="141"/>
      <c r="B436" s="105" t="s">
        <v>913</v>
      </c>
      <c r="C436" s="99" t="s">
        <v>2932</v>
      </c>
      <c r="D436" s="107"/>
      <c r="E436" s="107"/>
      <c r="F436" s="101">
        <v>0</v>
      </c>
      <c r="G436" s="99"/>
      <c r="H436" s="101"/>
    </row>
    <row r="437" spans="1:8" x14ac:dyDescent="0.2">
      <c r="A437" s="141"/>
      <c r="B437" s="105" t="s">
        <v>915</v>
      </c>
      <c r="C437" s="99" t="s">
        <v>2932</v>
      </c>
      <c r="D437" s="107"/>
      <c r="E437" s="107"/>
      <c r="F437" s="101">
        <v>495.70650000000001</v>
      </c>
      <c r="G437" s="99"/>
      <c r="H437" s="101"/>
    </row>
    <row r="438" spans="1:8" x14ac:dyDescent="0.2">
      <c r="A438" s="141"/>
      <c r="B438" s="105" t="s">
        <v>917</v>
      </c>
      <c r="C438" s="99" t="s">
        <v>2932</v>
      </c>
      <c r="D438" s="107">
        <v>-23.887450000000001</v>
      </c>
      <c r="E438" s="107">
        <v>17.465879999999999</v>
      </c>
      <c r="F438" s="101">
        <v>85.3005</v>
      </c>
      <c r="G438" s="99"/>
      <c r="H438" s="101"/>
    </row>
    <row r="439" spans="1:8" x14ac:dyDescent="0.2">
      <c r="A439" s="141"/>
      <c r="B439" s="105" t="s">
        <v>919</v>
      </c>
      <c r="C439" s="99" t="s">
        <v>2932</v>
      </c>
      <c r="D439" s="107">
        <v>-23.92004</v>
      </c>
      <c r="E439" s="107">
        <v>17.511500000000002</v>
      </c>
      <c r="F439" s="101">
        <v>409.6395</v>
      </c>
      <c r="G439" s="99"/>
      <c r="H439" s="101"/>
    </row>
    <row r="440" spans="1:8" x14ac:dyDescent="0.2">
      <c r="A440" s="141"/>
      <c r="B440" s="105" t="s">
        <v>454</v>
      </c>
      <c r="C440" s="99" t="s">
        <v>2932</v>
      </c>
      <c r="D440" s="107">
        <v>-23.876200000000001</v>
      </c>
      <c r="E440" s="107">
        <v>17.544</v>
      </c>
      <c r="F440" s="101">
        <v>284.7</v>
      </c>
      <c r="G440" s="99"/>
      <c r="H440" s="101"/>
    </row>
    <row r="441" spans="1:8" x14ac:dyDescent="0.2">
      <c r="A441" s="141"/>
      <c r="B441" s="105" t="s">
        <v>923</v>
      </c>
      <c r="C441" s="99" t="s">
        <v>2932</v>
      </c>
      <c r="D441" s="107">
        <v>-23.560400000000001</v>
      </c>
      <c r="E441" s="107">
        <v>17.616199999999999</v>
      </c>
      <c r="F441" s="101">
        <v>150.5625</v>
      </c>
      <c r="G441" s="99"/>
      <c r="H441" s="101"/>
    </row>
    <row r="442" spans="1:8" x14ac:dyDescent="0.2">
      <c r="A442" s="141"/>
      <c r="B442" s="105" t="s">
        <v>925</v>
      </c>
      <c r="C442" s="99" t="s">
        <v>2932</v>
      </c>
      <c r="D442" s="107"/>
      <c r="E442" s="107"/>
      <c r="F442" s="101">
        <v>59.677500000000002</v>
      </c>
      <c r="G442" s="99"/>
      <c r="H442" s="101"/>
    </row>
    <row r="443" spans="1:8" x14ac:dyDescent="0.2">
      <c r="A443" s="141"/>
      <c r="B443" s="105" t="s">
        <v>925</v>
      </c>
      <c r="C443" s="99" t="s">
        <v>2932</v>
      </c>
      <c r="D443" s="107"/>
      <c r="E443" s="107"/>
      <c r="F443" s="101">
        <v>121.545</v>
      </c>
      <c r="G443" s="99"/>
      <c r="H443" s="101"/>
    </row>
    <row r="444" spans="1:8" x14ac:dyDescent="0.2">
      <c r="A444" s="141"/>
      <c r="B444" s="105" t="s">
        <v>928</v>
      </c>
      <c r="C444" s="99" t="s">
        <v>2932</v>
      </c>
      <c r="D444" s="107">
        <v>-24.006460000000001</v>
      </c>
      <c r="E444" s="107">
        <v>17.56326</v>
      </c>
      <c r="F444" s="101">
        <v>16.9725</v>
      </c>
      <c r="G444" s="99"/>
      <c r="H444" s="101"/>
    </row>
    <row r="445" spans="1:8" x14ac:dyDescent="0.2">
      <c r="A445" s="141"/>
      <c r="B445" s="105" t="s">
        <v>930</v>
      </c>
      <c r="C445" s="99" t="s">
        <v>2932</v>
      </c>
      <c r="D445" s="107">
        <v>-23.992000000000001</v>
      </c>
      <c r="E445" s="107">
        <v>17.543700000000001</v>
      </c>
      <c r="F445" s="101">
        <v>219</v>
      </c>
      <c r="G445" s="99"/>
      <c r="H445" s="101"/>
    </row>
    <row r="446" spans="1:8" x14ac:dyDescent="0.2">
      <c r="A446" s="141"/>
      <c r="B446" s="105" t="s">
        <v>932</v>
      </c>
      <c r="C446" s="99" t="s">
        <v>2932</v>
      </c>
      <c r="D446" s="107"/>
      <c r="E446" s="107"/>
      <c r="F446" s="101">
        <v>24.966000000000001</v>
      </c>
      <c r="G446" s="99"/>
      <c r="H446" s="101"/>
    </row>
    <row r="447" spans="1:8" x14ac:dyDescent="0.2">
      <c r="A447" s="141"/>
      <c r="B447" s="105" t="s">
        <v>934</v>
      </c>
      <c r="C447" s="99" t="s">
        <v>2932</v>
      </c>
      <c r="D447" s="107">
        <v>-23.637</v>
      </c>
      <c r="E447" s="107">
        <v>18.097000000000001</v>
      </c>
      <c r="F447" s="101">
        <v>558.45000000000005</v>
      </c>
      <c r="G447" s="99"/>
      <c r="H447" s="101"/>
    </row>
    <row r="448" spans="1:8" x14ac:dyDescent="0.2">
      <c r="A448" s="141"/>
      <c r="B448" s="104" t="s">
        <v>936</v>
      </c>
      <c r="C448" s="99" t="s">
        <v>2932</v>
      </c>
      <c r="D448" s="103">
        <v>-23.369450000000001</v>
      </c>
      <c r="E448" s="103">
        <v>18.470669999999998</v>
      </c>
      <c r="F448" s="101">
        <v>3399.9749999999999</v>
      </c>
      <c r="G448" s="99"/>
      <c r="H448" s="101"/>
    </row>
    <row r="449" spans="1:8" x14ac:dyDescent="0.2">
      <c r="A449" s="141"/>
      <c r="B449" s="105" t="s">
        <v>938</v>
      </c>
      <c r="C449" s="99" t="s">
        <v>2932</v>
      </c>
      <c r="D449" s="107">
        <v>-23.698</v>
      </c>
      <c r="E449" s="107">
        <v>17.954249999999998</v>
      </c>
      <c r="F449" s="101">
        <v>459.024</v>
      </c>
      <c r="G449" s="99"/>
      <c r="H449" s="101"/>
    </row>
    <row r="450" spans="1:8" x14ac:dyDescent="0.2">
      <c r="A450" s="141"/>
      <c r="B450" s="105" t="s">
        <v>940</v>
      </c>
      <c r="C450" s="99" t="s">
        <v>2932</v>
      </c>
      <c r="D450" s="107">
        <v>-23.72296</v>
      </c>
      <c r="E450" s="107">
        <v>17.48021</v>
      </c>
      <c r="F450" s="101">
        <v>771.97500000000002</v>
      </c>
      <c r="G450" s="99"/>
      <c r="H450" s="101"/>
    </row>
    <row r="451" spans="1:8" x14ac:dyDescent="0.2">
      <c r="A451" s="141"/>
      <c r="B451" s="105" t="s">
        <v>942</v>
      </c>
      <c r="C451" s="99" t="s">
        <v>2932</v>
      </c>
      <c r="D451" s="107">
        <v>-24.036999999999999</v>
      </c>
      <c r="E451" s="107">
        <v>17.827000000000002</v>
      </c>
      <c r="F451" s="101">
        <v>219</v>
      </c>
      <c r="G451" s="99"/>
      <c r="H451" s="101"/>
    </row>
    <row r="452" spans="1:8" x14ac:dyDescent="0.2">
      <c r="A452" s="141"/>
      <c r="B452" s="105" t="s">
        <v>944</v>
      </c>
      <c r="C452" s="99" t="s">
        <v>2932</v>
      </c>
      <c r="D452" s="107">
        <v>-23.815300000000001</v>
      </c>
      <c r="E452" s="107">
        <v>17.964300000000001</v>
      </c>
      <c r="F452" s="101">
        <v>1138.8</v>
      </c>
      <c r="G452" s="99"/>
      <c r="H452" s="101"/>
    </row>
    <row r="453" spans="1:8" x14ac:dyDescent="0.2">
      <c r="A453" s="141"/>
      <c r="B453" s="105" t="s">
        <v>946</v>
      </c>
      <c r="C453" s="99" t="s">
        <v>2932</v>
      </c>
      <c r="D453" s="107"/>
      <c r="E453" s="107"/>
      <c r="F453" s="101">
        <v>383.25</v>
      </c>
      <c r="G453" s="99"/>
      <c r="H453" s="101"/>
    </row>
    <row r="454" spans="1:8" x14ac:dyDescent="0.2">
      <c r="A454" s="141"/>
      <c r="B454" s="105" t="s">
        <v>949</v>
      </c>
      <c r="C454" s="99" t="s">
        <v>2932</v>
      </c>
      <c r="D454" s="107"/>
      <c r="E454" s="107"/>
      <c r="F454" s="101">
        <v>495.70650000000001</v>
      </c>
      <c r="G454" s="99"/>
      <c r="H454" s="101"/>
    </row>
    <row r="455" spans="1:8" x14ac:dyDescent="0.2">
      <c r="A455" s="141"/>
      <c r="B455" s="105" t="s">
        <v>951</v>
      </c>
      <c r="C455" s="99" t="s">
        <v>2932</v>
      </c>
      <c r="D455" s="107">
        <v>-23.94698</v>
      </c>
      <c r="E455" s="107">
        <v>17.530650000000001</v>
      </c>
      <c r="F455" s="101">
        <v>93.075000000000003</v>
      </c>
      <c r="G455" s="99"/>
      <c r="H455" s="101"/>
    </row>
    <row r="456" spans="1:8" x14ac:dyDescent="0.2">
      <c r="A456" s="141"/>
      <c r="B456" s="105" t="s">
        <v>953</v>
      </c>
      <c r="C456" s="99" t="s">
        <v>2932</v>
      </c>
      <c r="D456" s="107">
        <v>-23.996089999999999</v>
      </c>
      <c r="E456" s="107">
        <v>17.54401</v>
      </c>
      <c r="F456" s="101">
        <v>394.9665</v>
      </c>
      <c r="G456" s="99"/>
      <c r="H456" s="101"/>
    </row>
    <row r="457" spans="1:8" x14ac:dyDescent="0.2">
      <c r="A457" s="141"/>
      <c r="B457" s="105" t="s">
        <v>565</v>
      </c>
      <c r="C457" s="99" t="s">
        <v>2932</v>
      </c>
      <c r="D457" s="107">
        <v>-23.952590000000001</v>
      </c>
      <c r="E457" s="107">
        <v>17.636150000000001</v>
      </c>
      <c r="F457" s="101">
        <v>105.12</v>
      </c>
      <c r="G457" s="99"/>
      <c r="H457" s="101"/>
    </row>
    <row r="458" spans="1:8" x14ac:dyDescent="0.2">
      <c r="A458" s="141"/>
      <c r="B458" s="104" t="s">
        <v>956</v>
      </c>
      <c r="C458" s="99" t="s">
        <v>2932</v>
      </c>
      <c r="D458" s="103"/>
      <c r="E458" s="103"/>
      <c r="F458" s="101">
        <v>962.83349999999996</v>
      </c>
      <c r="G458" s="99"/>
      <c r="H458" s="101"/>
    </row>
    <row r="459" spans="1:8" x14ac:dyDescent="0.2">
      <c r="A459" s="141"/>
      <c r="B459" s="104" t="s">
        <v>958</v>
      </c>
      <c r="C459" s="99" t="s">
        <v>2932</v>
      </c>
      <c r="D459" s="103">
        <v>-23.405370000000001</v>
      </c>
      <c r="E459" s="103">
        <v>18.370909999999999</v>
      </c>
      <c r="F459" s="101">
        <v>679.55700000000002</v>
      </c>
      <c r="G459" s="99"/>
      <c r="H459" s="101"/>
    </row>
    <row r="460" spans="1:8" x14ac:dyDescent="0.2">
      <c r="A460" s="141"/>
      <c r="B460" s="104" t="s">
        <v>960</v>
      </c>
      <c r="C460" s="99" t="s">
        <v>2932</v>
      </c>
      <c r="D460" s="103">
        <v>-23.373760000000001</v>
      </c>
      <c r="E460" s="103">
        <v>18.431550000000001</v>
      </c>
      <c r="F460" s="101">
        <v>1266.915</v>
      </c>
      <c r="G460" s="99"/>
      <c r="H460" s="101"/>
    </row>
    <row r="461" spans="1:8" x14ac:dyDescent="0.2">
      <c r="A461" s="141"/>
      <c r="B461" s="105" t="s">
        <v>962</v>
      </c>
      <c r="C461" s="99" t="s">
        <v>2932</v>
      </c>
      <c r="D461" s="107">
        <v>-23.689</v>
      </c>
      <c r="E461" s="107">
        <v>18.032</v>
      </c>
      <c r="F461" s="101">
        <v>26.718</v>
      </c>
      <c r="G461" s="99"/>
      <c r="H461" s="101"/>
    </row>
    <row r="462" spans="1:8" x14ac:dyDescent="0.2">
      <c r="A462" s="141"/>
      <c r="B462" s="105" t="s">
        <v>30</v>
      </c>
      <c r="C462" s="99" t="s">
        <v>2932</v>
      </c>
      <c r="D462" s="107">
        <v>-23.683399999999999</v>
      </c>
      <c r="E462" s="107">
        <v>18.01934</v>
      </c>
      <c r="F462" s="101">
        <v>282.51</v>
      </c>
      <c r="G462" s="99"/>
      <c r="H462" s="101"/>
    </row>
    <row r="463" spans="1:8" x14ac:dyDescent="0.2">
      <c r="A463" s="141"/>
      <c r="B463" s="105" t="s">
        <v>966</v>
      </c>
      <c r="C463" s="99" t="s">
        <v>2932</v>
      </c>
      <c r="D463" s="107">
        <v>-23.85155</v>
      </c>
      <c r="E463" s="107">
        <v>17.72822</v>
      </c>
      <c r="F463" s="101">
        <v>383.25</v>
      </c>
      <c r="G463" s="99"/>
      <c r="H463" s="101"/>
    </row>
    <row r="464" spans="1:8" x14ac:dyDescent="0.2">
      <c r="A464" s="141"/>
      <c r="B464" s="105" t="s">
        <v>32</v>
      </c>
      <c r="C464" s="99" t="s">
        <v>2932</v>
      </c>
      <c r="D464" s="107">
        <v>-23.724399999999999</v>
      </c>
      <c r="E464" s="107">
        <v>17.830300000000001</v>
      </c>
      <c r="F464" s="101">
        <v>771.97500000000002</v>
      </c>
      <c r="G464" s="99"/>
      <c r="H464" s="101"/>
    </row>
    <row r="465" spans="1:8" x14ac:dyDescent="0.2">
      <c r="A465" s="141"/>
      <c r="B465" s="104" t="s">
        <v>970</v>
      </c>
      <c r="C465" s="99" t="s">
        <v>2932</v>
      </c>
      <c r="D465" s="103"/>
      <c r="E465" s="103"/>
      <c r="F465" s="101">
        <v>0</v>
      </c>
      <c r="G465" s="99"/>
      <c r="H465" s="101"/>
    </row>
    <row r="466" spans="1:8" x14ac:dyDescent="0.2">
      <c r="A466" s="141"/>
      <c r="B466" s="105" t="s">
        <v>972</v>
      </c>
      <c r="C466" s="99" t="s">
        <v>2932</v>
      </c>
      <c r="D466" s="107">
        <v>-23.733499999999999</v>
      </c>
      <c r="E466" s="107">
        <v>17.482900000000001</v>
      </c>
      <c r="F466" s="101">
        <v>148.91999999999999</v>
      </c>
      <c r="G466" s="99"/>
      <c r="H466" s="101"/>
    </row>
    <row r="467" spans="1:8" x14ac:dyDescent="0.2">
      <c r="A467" s="141"/>
      <c r="B467" s="105" t="s">
        <v>975</v>
      </c>
      <c r="C467" s="99" t="s">
        <v>2932</v>
      </c>
      <c r="D467" s="107"/>
      <c r="E467" s="107"/>
      <c r="F467" s="101">
        <v>0</v>
      </c>
      <c r="G467" s="99"/>
      <c r="H467" s="101"/>
    </row>
    <row r="468" spans="1:8" x14ac:dyDescent="0.2">
      <c r="A468" s="141"/>
      <c r="B468" s="105" t="s">
        <v>978</v>
      </c>
      <c r="C468" s="99" t="s">
        <v>2932</v>
      </c>
      <c r="D468" s="107"/>
      <c r="E468" s="107"/>
      <c r="F468" s="101">
        <v>154.39500000000001</v>
      </c>
      <c r="G468" s="99"/>
      <c r="H468" s="101"/>
    </row>
    <row r="469" spans="1:8" x14ac:dyDescent="0.2">
      <c r="A469" s="141"/>
      <c r="B469" s="105" t="s">
        <v>978</v>
      </c>
      <c r="C469" s="99" t="s">
        <v>2932</v>
      </c>
      <c r="D469" s="106">
        <v>-24.271920000000001</v>
      </c>
      <c r="E469" s="106">
        <v>17.867750000000001</v>
      </c>
      <c r="F469" s="101">
        <v>565.02</v>
      </c>
      <c r="G469" s="99"/>
      <c r="H469" s="101"/>
    </row>
    <row r="470" spans="1:8" x14ac:dyDescent="0.2">
      <c r="A470" s="141"/>
      <c r="B470" s="98" t="s">
        <v>983</v>
      </c>
      <c r="C470" s="99" t="s">
        <v>2932</v>
      </c>
      <c r="D470" s="132">
        <v>-25.496510000000001</v>
      </c>
      <c r="E470" s="107">
        <v>18.076820000000001</v>
      </c>
      <c r="F470" s="101">
        <v>286.89</v>
      </c>
      <c r="G470" s="99"/>
      <c r="H470" s="101"/>
    </row>
    <row r="471" spans="1:8" x14ac:dyDescent="0.2">
      <c r="A471" s="141"/>
      <c r="B471" s="98" t="s">
        <v>986</v>
      </c>
      <c r="C471" s="99" t="s">
        <v>2932</v>
      </c>
      <c r="D471" s="132">
        <v>-25.425090000000001</v>
      </c>
      <c r="E471" s="107">
        <v>17.984359999999999</v>
      </c>
      <c r="F471" s="101">
        <v>237.39599999999999</v>
      </c>
      <c r="G471" s="99"/>
      <c r="H471" s="101"/>
    </row>
    <row r="472" spans="1:8" x14ac:dyDescent="0.2">
      <c r="A472" s="141"/>
      <c r="B472" s="98" t="s">
        <v>989</v>
      </c>
      <c r="C472" s="99" t="s">
        <v>2932</v>
      </c>
      <c r="D472" s="114"/>
      <c r="E472" s="114"/>
      <c r="F472" s="101">
        <v>0</v>
      </c>
      <c r="G472" s="99"/>
      <c r="H472" s="101"/>
    </row>
    <row r="473" spans="1:8" x14ac:dyDescent="0.2">
      <c r="A473" s="141"/>
      <c r="B473" s="98" t="s">
        <v>992</v>
      </c>
      <c r="C473" s="99" t="s">
        <v>2932</v>
      </c>
      <c r="D473" s="114">
        <v>-25.296769999999999</v>
      </c>
      <c r="E473" s="114">
        <v>18.046559999999999</v>
      </c>
      <c r="F473" s="101">
        <v>150.78149999999999</v>
      </c>
      <c r="G473" s="99"/>
      <c r="H473" s="101"/>
    </row>
    <row r="474" spans="1:8" x14ac:dyDescent="0.2">
      <c r="A474" s="141"/>
      <c r="B474" s="98" t="s">
        <v>995</v>
      </c>
      <c r="C474" s="99" t="s">
        <v>2932</v>
      </c>
      <c r="D474" s="114">
        <v>-25.25216</v>
      </c>
      <c r="E474" s="114">
        <v>18.097529999999999</v>
      </c>
      <c r="F474" s="101">
        <v>24.09</v>
      </c>
      <c r="G474" s="99"/>
      <c r="H474" s="101"/>
    </row>
    <row r="475" spans="1:8" x14ac:dyDescent="0.2">
      <c r="A475" s="141"/>
      <c r="B475" s="98" t="s">
        <v>995</v>
      </c>
      <c r="C475" s="99" t="s">
        <v>2932</v>
      </c>
      <c r="D475" s="114">
        <v>-25.269580000000001</v>
      </c>
      <c r="E475" s="114">
        <v>18.228770000000001</v>
      </c>
      <c r="F475" s="101">
        <v>218.78100000000001</v>
      </c>
      <c r="G475" s="99"/>
      <c r="H475" s="101"/>
    </row>
    <row r="476" spans="1:8" x14ac:dyDescent="0.2">
      <c r="A476" s="141"/>
      <c r="B476" s="98" t="s">
        <v>1000</v>
      </c>
      <c r="C476" s="99" t="s">
        <v>2932</v>
      </c>
      <c r="D476" s="114">
        <v>-25.20513</v>
      </c>
      <c r="E476" s="114">
        <v>18.315370000000001</v>
      </c>
      <c r="F476" s="101">
        <v>596.99400000000003</v>
      </c>
      <c r="G476" s="99"/>
      <c r="H476" s="101"/>
    </row>
    <row r="477" spans="1:8" x14ac:dyDescent="0.2">
      <c r="A477" s="141"/>
      <c r="B477" s="105" t="s">
        <v>1003</v>
      </c>
      <c r="C477" s="99" t="s">
        <v>2932</v>
      </c>
      <c r="D477" s="114">
        <v>-25.20712</v>
      </c>
      <c r="E477" s="114">
        <v>18.2727</v>
      </c>
      <c r="F477" s="101">
        <v>821.25</v>
      </c>
      <c r="G477" s="99"/>
      <c r="H477" s="101"/>
    </row>
    <row r="478" spans="1:8" x14ac:dyDescent="0.2">
      <c r="A478" s="141"/>
      <c r="B478" s="105" t="s">
        <v>1006</v>
      </c>
      <c r="C478" s="99" t="s">
        <v>2932</v>
      </c>
      <c r="D478" s="114">
        <v>-25.153110000000002</v>
      </c>
      <c r="E478" s="114">
        <v>18.168299999999999</v>
      </c>
      <c r="F478" s="101">
        <v>821.25</v>
      </c>
      <c r="G478" s="99"/>
      <c r="H478" s="101"/>
    </row>
    <row r="479" spans="1:8" x14ac:dyDescent="0.2">
      <c r="A479" s="141"/>
      <c r="B479" s="98" t="s">
        <v>1008</v>
      </c>
      <c r="C479" s="99" t="s">
        <v>2932</v>
      </c>
      <c r="D479" s="114">
        <v>-25.108899999999998</v>
      </c>
      <c r="E479" s="114">
        <v>18.146419999999999</v>
      </c>
      <c r="F479" s="101">
        <v>250.31700000000001</v>
      </c>
      <c r="G479" s="99"/>
      <c r="H479" s="101"/>
    </row>
    <row r="480" spans="1:8" x14ac:dyDescent="0.2">
      <c r="A480" s="141"/>
      <c r="B480" s="98" t="s">
        <v>1011</v>
      </c>
      <c r="C480" s="99" t="s">
        <v>2932</v>
      </c>
      <c r="D480" s="114">
        <v>-25.16469</v>
      </c>
      <c r="E480" s="114">
        <v>18.122979999999998</v>
      </c>
      <c r="F480" s="101">
        <v>621.96</v>
      </c>
      <c r="G480" s="99"/>
      <c r="H480" s="101"/>
    </row>
    <row r="481" spans="1:8" x14ac:dyDescent="0.2">
      <c r="A481" s="141"/>
      <c r="B481" s="98" t="s">
        <v>1013</v>
      </c>
      <c r="C481" s="99" t="s">
        <v>2932</v>
      </c>
      <c r="D481" s="114">
        <v>-25.09515</v>
      </c>
      <c r="E481" s="114">
        <v>18.045559999999998</v>
      </c>
      <c r="F481" s="101">
        <v>538.63049999999998</v>
      </c>
      <c r="G481" s="99"/>
      <c r="H481" s="101"/>
    </row>
    <row r="482" spans="1:8" x14ac:dyDescent="0.2">
      <c r="A482" s="141"/>
      <c r="B482" s="98" t="s">
        <v>1016</v>
      </c>
      <c r="C482" s="99" t="s">
        <v>2932</v>
      </c>
      <c r="D482" s="114">
        <v>-25.268550000000001</v>
      </c>
      <c r="E482" s="114">
        <v>18.04983</v>
      </c>
      <c r="F482" s="101">
        <v>56.064</v>
      </c>
      <c r="G482" s="99"/>
      <c r="H482" s="101"/>
    </row>
    <row r="483" spans="1:8" x14ac:dyDescent="0.2">
      <c r="A483" s="141"/>
      <c r="B483" s="98" t="s">
        <v>1019</v>
      </c>
      <c r="C483" s="99" t="s">
        <v>2932</v>
      </c>
      <c r="D483" s="114">
        <v>-25.139500000000002</v>
      </c>
      <c r="E483" s="114">
        <v>18.004349999999999</v>
      </c>
      <c r="F483" s="101">
        <v>1133.8724999999999</v>
      </c>
      <c r="G483" s="99"/>
      <c r="H483" s="101"/>
    </row>
    <row r="484" spans="1:8" x14ac:dyDescent="0.2">
      <c r="A484" s="141"/>
      <c r="B484" s="98" t="s">
        <v>1021</v>
      </c>
      <c r="C484" s="99" t="s">
        <v>2932</v>
      </c>
      <c r="D484" s="114">
        <v>-25.06457</v>
      </c>
      <c r="E484" s="114">
        <v>17.00365</v>
      </c>
      <c r="F484" s="101">
        <v>246.375</v>
      </c>
      <c r="G484" s="99"/>
      <c r="H484" s="101"/>
    </row>
    <row r="485" spans="1:8" x14ac:dyDescent="0.2">
      <c r="A485" s="141"/>
      <c r="B485" s="105" t="s">
        <v>1024</v>
      </c>
      <c r="C485" s="99" t="s">
        <v>2932</v>
      </c>
      <c r="D485" s="114">
        <v>-25.014859999999999</v>
      </c>
      <c r="E485" s="114">
        <v>18.095030000000001</v>
      </c>
      <c r="F485" s="101">
        <v>737.154</v>
      </c>
      <c r="G485" s="99"/>
      <c r="H485" s="101"/>
    </row>
    <row r="486" spans="1:8" x14ac:dyDescent="0.2">
      <c r="A486" s="141"/>
      <c r="B486" s="105" t="s">
        <v>1027</v>
      </c>
      <c r="C486" s="99" t="s">
        <v>2932</v>
      </c>
      <c r="D486" s="114">
        <v>-24.865130000000001</v>
      </c>
      <c r="E486" s="114">
        <v>18.463660000000001</v>
      </c>
      <c r="F486" s="101">
        <v>640.68449999999996</v>
      </c>
      <c r="G486" s="99"/>
      <c r="H486" s="101"/>
    </row>
    <row r="487" spans="1:8" x14ac:dyDescent="0.2">
      <c r="A487" s="141"/>
      <c r="B487" s="105" t="s">
        <v>1027</v>
      </c>
      <c r="C487" s="99" t="s">
        <v>2932</v>
      </c>
      <c r="D487" s="114">
        <v>-24.901119999999999</v>
      </c>
      <c r="E487" s="114">
        <v>18.48085</v>
      </c>
      <c r="F487" s="101">
        <v>444.89850000000001</v>
      </c>
      <c r="G487" s="99"/>
      <c r="H487" s="101"/>
    </row>
    <row r="488" spans="1:8" x14ac:dyDescent="0.2">
      <c r="A488" s="141"/>
      <c r="B488" s="105" t="s">
        <v>1032</v>
      </c>
      <c r="C488" s="99" t="s">
        <v>2932</v>
      </c>
      <c r="D488" s="114">
        <v>-24.830279999999998</v>
      </c>
      <c r="E488" s="114">
        <v>18.437010000000001</v>
      </c>
      <c r="F488" s="101">
        <v>472.49250000000001</v>
      </c>
      <c r="G488" s="99"/>
      <c r="H488" s="101"/>
    </row>
    <row r="489" spans="1:8" x14ac:dyDescent="0.2">
      <c r="A489" s="141"/>
      <c r="B489" s="105" t="s">
        <v>1035</v>
      </c>
      <c r="C489" s="99" t="s">
        <v>2932</v>
      </c>
      <c r="D489" s="114">
        <v>-24.812940000000001</v>
      </c>
      <c r="E489" s="114">
        <v>8.4247700000000005</v>
      </c>
      <c r="F489" s="101">
        <v>596.77499999999998</v>
      </c>
      <c r="G489" s="99"/>
      <c r="H489" s="101"/>
    </row>
    <row r="490" spans="1:8" x14ac:dyDescent="0.2">
      <c r="A490" s="141"/>
      <c r="B490" s="105" t="s">
        <v>1038</v>
      </c>
      <c r="C490" s="99" t="s">
        <v>2932</v>
      </c>
      <c r="D490" s="114">
        <v>-24.751339999999999</v>
      </c>
      <c r="E490" s="114">
        <v>18.370239999999999</v>
      </c>
      <c r="F490" s="101">
        <v>468.5505</v>
      </c>
      <c r="G490" s="99"/>
      <c r="H490" s="101"/>
    </row>
    <row r="491" spans="1:8" x14ac:dyDescent="0.2">
      <c r="A491" s="141"/>
      <c r="B491" s="98" t="s">
        <v>1041</v>
      </c>
      <c r="C491" s="99" t="s">
        <v>2932</v>
      </c>
      <c r="D491" s="114">
        <v>-24.782720000000001</v>
      </c>
      <c r="E491" s="114">
        <v>18.358250000000002</v>
      </c>
      <c r="F491" s="101">
        <v>413.91</v>
      </c>
      <c r="G491" s="99"/>
      <c r="H491" s="101"/>
    </row>
    <row r="492" spans="1:8" x14ac:dyDescent="0.2">
      <c r="A492" s="141"/>
      <c r="B492" s="105" t="s">
        <v>1044</v>
      </c>
      <c r="C492" s="99" t="s">
        <v>2932</v>
      </c>
      <c r="D492" s="107">
        <v>-24.67848</v>
      </c>
      <c r="E492" s="107">
        <v>18.37603</v>
      </c>
      <c r="F492" s="101">
        <v>240.35249999999999</v>
      </c>
      <c r="G492" s="99"/>
      <c r="H492" s="101"/>
    </row>
    <row r="493" spans="1:8" x14ac:dyDescent="0.2">
      <c r="A493" s="141"/>
      <c r="B493" s="105" t="s">
        <v>1047</v>
      </c>
      <c r="C493" s="99" t="s">
        <v>2932</v>
      </c>
      <c r="D493" s="107"/>
      <c r="E493" s="107"/>
      <c r="F493" s="101">
        <v>175.2</v>
      </c>
      <c r="G493" s="99"/>
      <c r="H493" s="101"/>
    </row>
    <row r="494" spans="1:8" x14ac:dyDescent="0.2">
      <c r="A494" s="141"/>
      <c r="B494" s="105" t="s">
        <v>1050</v>
      </c>
      <c r="C494" s="99" t="s">
        <v>2932</v>
      </c>
      <c r="D494" s="107">
        <v>-24.633019999999998</v>
      </c>
      <c r="E494" s="107">
        <v>18.404810000000001</v>
      </c>
      <c r="F494" s="101">
        <v>383.25</v>
      </c>
      <c r="G494" s="99"/>
      <c r="H494" s="101"/>
    </row>
    <row r="495" spans="1:8" x14ac:dyDescent="0.2">
      <c r="A495" s="141"/>
      <c r="B495" s="105" t="s">
        <v>1053</v>
      </c>
      <c r="C495" s="99" t="s">
        <v>2932</v>
      </c>
      <c r="D495" s="114">
        <v>-24.687919999999998</v>
      </c>
      <c r="E495" s="114">
        <v>18.33466</v>
      </c>
      <c r="F495" s="101">
        <v>135.23249999999999</v>
      </c>
      <c r="G495" s="99"/>
      <c r="H495" s="101"/>
    </row>
    <row r="496" spans="1:8" x14ac:dyDescent="0.2">
      <c r="A496" s="141"/>
      <c r="B496" s="105" t="s">
        <v>1056</v>
      </c>
      <c r="C496" s="99" t="s">
        <v>2932</v>
      </c>
      <c r="D496" s="114">
        <v>-24.7376</v>
      </c>
      <c r="E496" s="114">
        <v>18.278780000000001</v>
      </c>
      <c r="F496" s="101">
        <v>68.4375</v>
      </c>
      <c r="G496" s="99"/>
      <c r="H496" s="101"/>
    </row>
    <row r="497" spans="1:8" x14ac:dyDescent="0.2">
      <c r="A497" s="141"/>
      <c r="B497" s="105" t="s">
        <v>1053</v>
      </c>
      <c r="C497" s="99" t="s">
        <v>2932</v>
      </c>
      <c r="D497" s="114">
        <v>-24.731059999999999</v>
      </c>
      <c r="E497" s="114">
        <v>18.313839999999999</v>
      </c>
      <c r="F497" s="101">
        <v>159.87</v>
      </c>
      <c r="G497" s="99"/>
      <c r="H497" s="101"/>
    </row>
    <row r="498" spans="1:8" x14ac:dyDescent="0.2">
      <c r="A498" s="141"/>
      <c r="B498" s="105" t="s">
        <v>533</v>
      </c>
      <c r="C498" s="99" t="s">
        <v>2932</v>
      </c>
      <c r="D498" s="107">
        <v>-24.645499999999998</v>
      </c>
      <c r="E498" s="107">
        <v>18.284520000000001</v>
      </c>
      <c r="F498" s="101">
        <v>315.14100000000002</v>
      </c>
      <c r="G498" s="99"/>
      <c r="H498" s="101"/>
    </row>
    <row r="499" spans="1:8" x14ac:dyDescent="0.2">
      <c r="A499" s="141"/>
      <c r="B499" s="105" t="s">
        <v>1063</v>
      </c>
      <c r="C499" s="99" t="s">
        <v>2932</v>
      </c>
      <c r="D499" s="107">
        <v>-24.61966</v>
      </c>
      <c r="E499" s="107">
        <v>18.24738</v>
      </c>
      <c r="F499" s="101">
        <v>1203.405</v>
      </c>
      <c r="G499" s="99"/>
      <c r="H499" s="101"/>
    </row>
    <row r="500" spans="1:8" x14ac:dyDescent="0.2">
      <c r="A500" s="141"/>
      <c r="B500" s="105" t="s">
        <v>1066</v>
      </c>
      <c r="C500" s="99" t="s">
        <v>2932</v>
      </c>
      <c r="D500" s="107">
        <v>-24.57657</v>
      </c>
      <c r="E500" s="107">
        <v>18.045290000000001</v>
      </c>
      <c r="F500" s="101">
        <v>360.80250000000001</v>
      </c>
      <c r="G500" s="99"/>
      <c r="H500" s="101"/>
    </row>
    <row r="501" spans="1:8" x14ac:dyDescent="0.2">
      <c r="A501" s="141"/>
      <c r="B501" s="98" t="s">
        <v>1069</v>
      </c>
      <c r="C501" s="99" t="s">
        <v>2932</v>
      </c>
      <c r="D501" s="107">
        <v>-24.624099999999999</v>
      </c>
      <c r="E501" s="107">
        <v>18.395</v>
      </c>
      <c r="F501" s="101">
        <v>297.83999999999997</v>
      </c>
      <c r="G501" s="99"/>
      <c r="H501" s="101"/>
    </row>
    <row r="502" spans="1:8" x14ac:dyDescent="0.2">
      <c r="A502" s="141"/>
      <c r="B502" s="98" t="s">
        <v>1071</v>
      </c>
      <c r="C502" s="99" t="s">
        <v>2932</v>
      </c>
      <c r="D502" s="107">
        <v>-24.635349999999999</v>
      </c>
      <c r="E502" s="107">
        <v>18.060580000000002</v>
      </c>
      <c r="F502" s="101">
        <v>285.79500000000002</v>
      </c>
      <c r="G502" s="99"/>
      <c r="H502" s="101"/>
    </row>
    <row r="503" spans="1:8" x14ac:dyDescent="0.2">
      <c r="A503" s="141"/>
      <c r="B503" s="105" t="s">
        <v>1074</v>
      </c>
      <c r="C503" s="99" t="s">
        <v>2932</v>
      </c>
      <c r="D503" s="114">
        <v>-24.810749999999999</v>
      </c>
      <c r="E503" s="114">
        <v>18.171220000000002</v>
      </c>
      <c r="F503" s="101">
        <v>280.32</v>
      </c>
      <c r="G503" s="99"/>
      <c r="H503" s="101"/>
    </row>
    <row r="504" spans="1:8" x14ac:dyDescent="0.2">
      <c r="A504" s="141"/>
      <c r="B504" s="105" t="s">
        <v>1077</v>
      </c>
      <c r="C504" s="99" t="s">
        <v>2932</v>
      </c>
      <c r="D504" s="114">
        <v>-24.993300000000001</v>
      </c>
      <c r="E504" s="114">
        <v>18.131319999999999</v>
      </c>
      <c r="F504" s="101">
        <v>14.782500000000001</v>
      </c>
      <c r="G504" s="99"/>
      <c r="H504" s="101"/>
    </row>
    <row r="505" spans="1:8" x14ac:dyDescent="0.2">
      <c r="A505" s="141"/>
      <c r="B505" s="105" t="s">
        <v>1080</v>
      </c>
      <c r="C505" s="99" t="s">
        <v>2932</v>
      </c>
      <c r="D505" s="114">
        <v>-24.769380000000002</v>
      </c>
      <c r="E505" s="114">
        <v>18.202020000000001</v>
      </c>
      <c r="F505" s="101">
        <v>132.05699999999999</v>
      </c>
      <c r="G505" s="99"/>
      <c r="H505" s="101"/>
    </row>
    <row r="506" spans="1:8" x14ac:dyDescent="0.2">
      <c r="A506" s="141"/>
      <c r="B506" s="105" t="s">
        <v>1083</v>
      </c>
      <c r="C506" s="99" t="s">
        <v>2932</v>
      </c>
      <c r="D506" s="114">
        <v>-24.797689999999999</v>
      </c>
      <c r="E506" s="114">
        <v>18.03931</v>
      </c>
      <c r="F506" s="101">
        <v>256.77749999999997</v>
      </c>
      <c r="G506" s="99"/>
      <c r="H506" s="101"/>
    </row>
    <row r="507" spans="1:8" x14ac:dyDescent="0.2">
      <c r="A507" s="141"/>
      <c r="B507" s="105" t="s">
        <v>1086</v>
      </c>
      <c r="C507" s="99" t="s">
        <v>2932</v>
      </c>
      <c r="D507" s="114">
        <v>-24.775749999999999</v>
      </c>
      <c r="E507" s="114">
        <v>18.065010000000001</v>
      </c>
      <c r="F507" s="101">
        <v>235.42500000000001</v>
      </c>
      <c r="G507" s="99"/>
      <c r="H507" s="101"/>
    </row>
    <row r="508" spans="1:8" x14ac:dyDescent="0.2">
      <c r="A508" s="141"/>
      <c r="B508" s="105" t="s">
        <v>1089</v>
      </c>
      <c r="C508" s="99" t="s">
        <v>2932</v>
      </c>
      <c r="D508" s="114">
        <v>-24.729379999999999</v>
      </c>
      <c r="E508" s="114">
        <v>18.040900000000001</v>
      </c>
      <c r="F508" s="101">
        <v>437.45249999999999</v>
      </c>
      <c r="G508" s="99"/>
      <c r="H508" s="101"/>
    </row>
    <row r="509" spans="1:8" x14ac:dyDescent="0.2">
      <c r="A509" s="141"/>
      <c r="B509" s="98" t="s">
        <v>1092</v>
      </c>
      <c r="C509" s="99" t="s">
        <v>2932</v>
      </c>
      <c r="D509" s="132">
        <v>-24.814050000000002</v>
      </c>
      <c r="E509" s="107">
        <v>18.07996</v>
      </c>
      <c r="F509" s="101">
        <v>77.635499999999993</v>
      </c>
      <c r="G509" s="99"/>
      <c r="H509" s="101"/>
    </row>
    <row r="510" spans="1:8" x14ac:dyDescent="0.2">
      <c r="A510" s="141"/>
      <c r="B510" s="98" t="s">
        <v>631</v>
      </c>
      <c r="C510" s="99" t="s">
        <v>2932</v>
      </c>
      <c r="D510" s="114">
        <v>-24.844159999999999</v>
      </c>
      <c r="E510" s="114">
        <v>18.085899999999999</v>
      </c>
      <c r="F510" s="101">
        <v>0</v>
      </c>
      <c r="G510" s="99"/>
      <c r="H510" s="101"/>
    </row>
    <row r="511" spans="1:8" x14ac:dyDescent="0.2">
      <c r="A511" s="141"/>
      <c r="B511" s="98" t="s">
        <v>1095</v>
      </c>
      <c r="C511" s="99" t="s">
        <v>2932</v>
      </c>
      <c r="D511" s="132">
        <v>-24.225629999999999</v>
      </c>
      <c r="E511" s="107">
        <v>17.881920000000001</v>
      </c>
      <c r="F511" s="101">
        <v>512.67899999999997</v>
      </c>
      <c r="G511" s="99"/>
      <c r="H511" s="101"/>
    </row>
    <row r="512" spans="1:8" x14ac:dyDescent="0.2">
      <c r="A512" s="141"/>
      <c r="B512" s="98" t="s">
        <v>1097</v>
      </c>
      <c r="C512" s="99" t="s">
        <v>2932</v>
      </c>
      <c r="D512" s="132">
        <v>-24.783899999999999</v>
      </c>
      <c r="E512" s="107">
        <v>17.87677</v>
      </c>
      <c r="F512" s="101">
        <v>279.33449999999999</v>
      </c>
      <c r="G512" s="99"/>
      <c r="H512" s="101"/>
    </row>
    <row r="513" spans="1:8" x14ac:dyDescent="0.2">
      <c r="A513" s="141"/>
      <c r="B513" s="105"/>
      <c r="C513" s="99" t="s">
        <v>2932</v>
      </c>
      <c r="D513" s="107"/>
      <c r="E513" s="107"/>
      <c r="F513" s="101">
        <v>0</v>
      </c>
      <c r="G513" s="99"/>
      <c r="H513" s="101"/>
    </row>
    <row r="514" spans="1:8" x14ac:dyDescent="0.2">
      <c r="A514" s="141"/>
      <c r="B514" s="105" t="s">
        <v>1100</v>
      </c>
      <c r="C514" s="99" t="s">
        <v>2932</v>
      </c>
      <c r="D514" s="107">
        <v>-24.642189999999999</v>
      </c>
      <c r="E514" s="107">
        <v>18.023499999999999</v>
      </c>
      <c r="F514" s="101">
        <v>218.34299999999999</v>
      </c>
      <c r="G514" s="99"/>
      <c r="H514" s="101"/>
    </row>
    <row r="515" spans="1:8" x14ac:dyDescent="0.2">
      <c r="A515" s="141"/>
      <c r="B515" s="105" t="s">
        <v>1103</v>
      </c>
      <c r="C515" s="99" t="s">
        <v>2932</v>
      </c>
      <c r="D515" s="107"/>
      <c r="E515" s="107"/>
      <c r="F515" s="101">
        <v>0</v>
      </c>
      <c r="G515" s="99"/>
      <c r="H515" s="101"/>
    </row>
    <row r="516" spans="1:8" x14ac:dyDescent="0.2">
      <c r="A516" s="141"/>
      <c r="B516" s="105" t="s">
        <v>1106</v>
      </c>
      <c r="C516" s="99" t="s">
        <v>2932</v>
      </c>
      <c r="D516" s="107">
        <v>-24.369440000000001</v>
      </c>
      <c r="E516" s="107">
        <v>17.855370000000001</v>
      </c>
      <c r="F516" s="101">
        <v>0</v>
      </c>
      <c r="G516" s="99"/>
      <c r="H516" s="101"/>
    </row>
    <row r="517" spans="1:8" x14ac:dyDescent="0.2">
      <c r="A517" s="141"/>
      <c r="B517" s="105" t="s">
        <v>1109</v>
      </c>
      <c r="C517" s="99" t="s">
        <v>2932</v>
      </c>
      <c r="D517" s="107">
        <v>-24.297779999999999</v>
      </c>
      <c r="E517" s="107">
        <v>17.865169999999999</v>
      </c>
      <c r="F517" s="101">
        <v>454.42500000000001</v>
      </c>
      <c r="G517" s="99"/>
      <c r="H517" s="101"/>
    </row>
    <row r="518" spans="1:8" x14ac:dyDescent="0.2">
      <c r="A518" s="141"/>
      <c r="B518" s="105" t="s">
        <v>1112</v>
      </c>
      <c r="C518" s="99" t="s">
        <v>2932</v>
      </c>
      <c r="D518" s="107">
        <v>-24.377949999999998</v>
      </c>
      <c r="E518" s="107">
        <v>17.9148</v>
      </c>
      <c r="F518" s="101">
        <v>213.52500000000001</v>
      </c>
      <c r="G518" s="99"/>
      <c r="H518" s="101"/>
    </row>
    <row r="519" spans="1:8" x14ac:dyDescent="0.2">
      <c r="A519" s="141"/>
      <c r="B519" s="105" t="s">
        <v>783</v>
      </c>
      <c r="C519" s="99" t="s">
        <v>2932</v>
      </c>
      <c r="D519" s="107"/>
      <c r="E519" s="107"/>
      <c r="F519" s="101">
        <v>0</v>
      </c>
      <c r="G519" s="99"/>
      <c r="H519" s="101"/>
    </row>
    <row r="520" spans="1:8" x14ac:dyDescent="0.2">
      <c r="A520" s="141"/>
      <c r="B520" s="105" t="s">
        <v>783</v>
      </c>
      <c r="C520" s="99" t="s">
        <v>2932</v>
      </c>
      <c r="D520" s="107">
        <v>-24.429729999999999</v>
      </c>
      <c r="E520" s="107">
        <v>18.101320000000001</v>
      </c>
      <c r="F520" s="101">
        <v>1324.95</v>
      </c>
      <c r="G520" s="99"/>
      <c r="H520" s="101"/>
    </row>
    <row r="521" spans="1:8" x14ac:dyDescent="0.2">
      <c r="A521" s="141"/>
      <c r="B521" s="105" t="s">
        <v>783</v>
      </c>
      <c r="C521" s="99" t="s">
        <v>2932</v>
      </c>
      <c r="D521" s="107">
        <v>-24.455010000000001</v>
      </c>
      <c r="E521" s="107">
        <v>18.124929999999999</v>
      </c>
      <c r="F521" s="101">
        <v>202.0275</v>
      </c>
      <c r="G521" s="99"/>
      <c r="H521" s="101"/>
    </row>
    <row r="522" spans="1:8" x14ac:dyDescent="0.2">
      <c r="A522" s="141"/>
      <c r="B522" s="105" t="s">
        <v>783</v>
      </c>
      <c r="C522" s="99" t="s">
        <v>2932</v>
      </c>
      <c r="D522" s="107"/>
      <c r="E522" s="107"/>
      <c r="F522" s="101">
        <v>0</v>
      </c>
      <c r="G522" s="99"/>
      <c r="H522" s="101"/>
    </row>
    <row r="523" spans="1:8" x14ac:dyDescent="0.2">
      <c r="A523" s="141"/>
      <c r="B523" s="105" t="s">
        <v>783</v>
      </c>
      <c r="C523" s="99" t="s">
        <v>2932</v>
      </c>
      <c r="D523" s="107">
        <v>-24.415659999999999</v>
      </c>
      <c r="E523" s="107">
        <v>17.97795</v>
      </c>
      <c r="F523" s="101">
        <v>169.72499999999999</v>
      </c>
      <c r="G523" s="99"/>
      <c r="H523" s="101"/>
    </row>
    <row r="524" spans="1:8" x14ac:dyDescent="0.2">
      <c r="A524" s="141"/>
      <c r="B524" s="98" t="s">
        <v>1122</v>
      </c>
      <c r="C524" s="99" t="s">
        <v>2932</v>
      </c>
      <c r="D524" s="107">
        <v>-24.29983</v>
      </c>
      <c r="E524" s="107">
        <v>18.200939999999999</v>
      </c>
      <c r="F524" s="101">
        <v>1023.0585</v>
      </c>
      <c r="G524" s="99"/>
      <c r="H524" s="101"/>
    </row>
    <row r="525" spans="1:8" x14ac:dyDescent="0.2">
      <c r="A525" s="141"/>
      <c r="B525" s="98" t="s">
        <v>1125</v>
      </c>
      <c r="C525" s="99" t="s">
        <v>2932</v>
      </c>
      <c r="D525" s="107">
        <v>-24.231770000000001</v>
      </c>
      <c r="E525" s="107">
        <v>18.186209999999999</v>
      </c>
      <c r="F525" s="101">
        <v>535.45500000000004</v>
      </c>
      <c r="G525" s="99"/>
      <c r="H525" s="101"/>
    </row>
    <row r="526" spans="1:8" x14ac:dyDescent="0.2">
      <c r="A526" s="141"/>
      <c r="B526" s="98" t="s">
        <v>336</v>
      </c>
      <c r="C526" s="99" t="s">
        <v>2932</v>
      </c>
      <c r="D526" s="107">
        <v>-24.289809999999999</v>
      </c>
      <c r="E526" s="107">
        <v>18.249880000000001</v>
      </c>
      <c r="F526" s="101">
        <v>481.8</v>
      </c>
      <c r="G526" s="99"/>
      <c r="H526" s="101"/>
    </row>
    <row r="527" spans="1:8" x14ac:dyDescent="0.2">
      <c r="A527" s="141"/>
      <c r="B527" s="105" t="s">
        <v>1130</v>
      </c>
      <c r="C527" s="99" t="s">
        <v>2932</v>
      </c>
      <c r="D527" s="107"/>
      <c r="E527" s="107"/>
      <c r="F527" s="101">
        <v>470.30250000000001</v>
      </c>
      <c r="G527" s="99"/>
      <c r="H527" s="101"/>
    </row>
    <row r="528" spans="1:8" x14ac:dyDescent="0.2">
      <c r="A528" s="141"/>
      <c r="B528" s="98" t="s">
        <v>1132</v>
      </c>
      <c r="C528" s="99" t="s">
        <v>2932</v>
      </c>
      <c r="D528" s="107">
        <v>-24.286960000000001</v>
      </c>
      <c r="E528" s="107">
        <v>18.11458</v>
      </c>
      <c r="F528" s="101">
        <v>0</v>
      </c>
      <c r="G528" s="99"/>
      <c r="H528" s="101"/>
    </row>
    <row r="529" spans="1:8" x14ac:dyDescent="0.2">
      <c r="A529" s="141"/>
      <c r="B529" s="105" t="s">
        <v>1135</v>
      </c>
      <c r="C529" s="99" t="s">
        <v>2932</v>
      </c>
      <c r="D529" s="107">
        <v>-24.440390000000001</v>
      </c>
      <c r="E529" s="107">
        <v>18.199290000000001</v>
      </c>
      <c r="F529" s="101">
        <v>425.40750000000003</v>
      </c>
      <c r="G529" s="99"/>
      <c r="H529" s="101"/>
    </row>
    <row r="530" spans="1:8" x14ac:dyDescent="0.2">
      <c r="A530" s="141"/>
      <c r="B530" s="105" t="s">
        <v>1138</v>
      </c>
      <c r="C530" s="99" t="s">
        <v>2932</v>
      </c>
      <c r="D530" s="107">
        <v>-24.390940000000001</v>
      </c>
      <c r="E530" s="107">
        <v>18.224</v>
      </c>
      <c r="F530" s="101">
        <v>594.58500000000004</v>
      </c>
      <c r="G530" s="99"/>
      <c r="H530" s="101"/>
    </row>
    <row r="531" spans="1:8" x14ac:dyDescent="0.2">
      <c r="A531" s="141"/>
      <c r="B531" s="105" t="s">
        <v>1140</v>
      </c>
      <c r="C531" s="99" t="s">
        <v>2932</v>
      </c>
      <c r="D531" s="107">
        <v>-24.652999999999999</v>
      </c>
      <c r="E531" s="107">
        <v>18.177250000000001</v>
      </c>
      <c r="F531" s="101">
        <v>893.52</v>
      </c>
      <c r="G531" s="99"/>
      <c r="H531" s="101"/>
    </row>
    <row r="532" spans="1:8" x14ac:dyDescent="0.2">
      <c r="A532" s="141"/>
      <c r="B532" s="105" t="s">
        <v>1140</v>
      </c>
      <c r="C532" s="99" t="s">
        <v>2932</v>
      </c>
      <c r="D532" s="107">
        <v>-24.554030000000001</v>
      </c>
      <c r="E532" s="107">
        <v>18.22935</v>
      </c>
      <c r="F532" s="101">
        <v>738.03</v>
      </c>
      <c r="G532" s="99"/>
      <c r="H532" s="101"/>
    </row>
    <row r="533" spans="1:8" x14ac:dyDescent="0.2">
      <c r="A533" s="141"/>
      <c r="B533" s="105" t="s">
        <v>1145</v>
      </c>
      <c r="C533" s="99" t="s">
        <v>2932</v>
      </c>
      <c r="D533" s="107"/>
      <c r="E533" s="107"/>
      <c r="F533" s="101">
        <v>773.61749999999995</v>
      </c>
      <c r="G533" s="99"/>
      <c r="H533" s="101"/>
    </row>
    <row r="534" spans="1:8" x14ac:dyDescent="0.2">
      <c r="A534" s="141"/>
      <c r="B534" s="98" t="s">
        <v>1148</v>
      </c>
      <c r="C534" s="99" t="s">
        <v>2932</v>
      </c>
      <c r="D534" s="107">
        <v>-24.525600000000001</v>
      </c>
      <c r="E534" s="107">
        <v>18.284109999999998</v>
      </c>
      <c r="F534" s="101">
        <v>348.75749999999999</v>
      </c>
      <c r="G534" s="99"/>
      <c r="H534" s="101"/>
    </row>
    <row r="535" spans="1:8" x14ac:dyDescent="0.2">
      <c r="A535" s="141"/>
      <c r="B535" s="105" t="s">
        <v>41</v>
      </c>
      <c r="C535" s="99" t="s">
        <v>2932</v>
      </c>
      <c r="D535" s="107">
        <v>-24.5715</v>
      </c>
      <c r="E535" s="107">
        <v>18.337969999999999</v>
      </c>
      <c r="F535" s="101">
        <v>215.715</v>
      </c>
      <c r="G535" s="99"/>
      <c r="H535" s="101"/>
    </row>
    <row r="536" spans="1:8" x14ac:dyDescent="0.2">
      <c r="A536" s="141"/>
      <c r="B536" s="105" t="s">
        <v>499</v>
      </c>
      <c r="C536" s="99" t="s">
        <v>2932</v>
      </c>
      <c r="D536" s="107">
        <v>-24.538049999999998</v>
      </c>
      <c r="E536" s="107">
        <v>18.339600000000001</v>
      </c>
      <c r="F536" s="101">
        <v>195.45750000000001</v>
      </c>
      <c r="G536" s="99"/>
      <c r="H536" s="101"/>
    </row>
    <row r="537" spans="1:8" x14ac:dyDescent="0.2">
      <c r="A537" s="141"/>
      <c r="B537" s="105" t="s">
        <v>1155</v>
      </c>
      <c r="C537" s="99" t="s">
        <v>2932</v>
      </c>
      <c r="D537" s="107">
        <v>-24.38036</v>
      </c>
      <c r="E537" s="107">
        <v>18.302240000000001</v>
      </c>
      <c r="F537" s="101">
        <v>300.57749999999999</v>
      </c>
      <c r="G537" s="99"/>
      <c r="H537" s="101"/>
    </row>
    <row r="538" spans="1:8" x14ac:dyDescent="0.2">
      <c r="A538" s="141"/>
      <c r="B538" s="105" t="s">
        <v>1158</v>
      </c>
      <c r="C538" s="99" t="s">
        <v>2932</v>
      </c>
      <c r="D538" s="107"/>
      <c r="E538" s="107"/>
      <c r="F538" s="101">
        <v>131.4</v>
      </c>
      <c r="G538" s="99"/>
      <c r="H538" s="101"/>
    </row>
    <row r="539" spans="1:8" x14ac:dyDescent="0.2">
      <c r="A539" s="141"/>
      <c r="B539" s="98" t="s">
        <v>1161</v>
      </c>
      <c r="C539" s="99" t="s">
        <v>2932</v>
      </c>
      <c r="D539" s="107">
        <v>-24.21509</v>
      </c>
      <c r="E539" s="107">
        <v>18.298780000000001</v>
      </c>
      <c r="F539" s="101">
        <v>831.98099999999999</v>
      </c>
      <c r="G539" s="99"/>
      <c r="H539" s="101"/>
    </row>
    <row r="540" spans="1:8" x14ac:dyDescent="0.2">
      <c r="A540" s="141"/>
      <c r="B540" s="98" t="s">
        <v>1164</v>
      </c>
      <c r="C540" s="99" t="s">
        <v>2932</v>
      </c>
      <c r="D540" s="107">
        <v>-24.2621</v>
      </c>
      <c r="E540" s="107">
        <v>18.29992</v>
      </c>
      <c r="F540" s="101">
        <v>772.52250000000004</v>
      </c>
      <c r="G540" s="99"/>
      <c r="H540" s="101"/>
    </row>
    <row r="541" spans="1:8" x14ac:dyDescent="0.2">
      <c r="A541" s="141"/>
      <c r="B541" s="98" t="s">
        <v>34</v>
      </c>
      <c r="C541" s="99" t="s">
        <v>2932</v>
      </c>
      <c r="D541" s="107">
        <v>-24.141549999999999</v>
      </c>
      <c r="E541" s="107">
        <v>18.301760000000002</v>
      </c>
      <c r="F541" s="101">
        <v>380.51249999999999</v>
      </c>
      <c r="G541" s="99"/>
      <c r="H541" s="101"/>
    </row>
    <row r="542" spans="1:8" x14ac:dyDescent="0.2">
      <c r="A542" s="141"/>
      <c r="B542" s="98" t="s">
        <v>34</v>
      </c>
      <c r="C542" s="99" t="s">
        <v>2932</v>
      </c>
      <c r="D542" s="107"/>
      <c r="E542" s="107"/>
      <c r="F542" s="101">
        <v>328.5</v>
      </c>
      <c r="G542" s="99"/>
      <c r="H542" s="101"/>
    </row>
    <row r="543" spans="1:8" x14ac:dyDescent="0.2">
      <c r="A543" s="141"/>
      <c r="B543" s="98" t="s">
        <v>1171</v>
      </c>
      <c r="C543" s="99" t="s">
        <v>2932</v>
      </c>
      <c r="D543" s="107">
        <v>-24.03858</v>
      </c>
      <c r="E543" s="107">
        <v>18.34918</v>
      </c>
      <c r="F543" s="101">
        <v>169.17750000000001</v>
      </c>
      <c r="G543" s="99"/>
      <c r="H543" s="101"/>
    </row>
    <row r="544" spans="1:8" x14ac:dyDescent="0.2">
      <c r="A544" s="141"/>
      <c r="B544" s="98" t="s">
        <v>1174</v>
      </c>
      <c r="C544" s="99" t="s">
        <v>2932</v>
      </c>
      <c r="D544" s="107">
        <v>-24.081150000000001</v>
      </c>
      <c r="E544" s="107">
        <v>18.496300000000002</v>
      </c>
      <c r="F544" s="101">
        <v>1148.4359999999999</v>
      </c>
      <c r="G544" s="99"/>
      <c r="H544" s="101"/>
    </row>
    <row r="545" spans="1:8" x14ac:dyDescent="0.2">
      <c r="A545" s="141"/>
      <c r="B545" s="112" t="s">
        <v>1177</v>
      </c>
      <c r="C545" s="99" t="s">
        <v>2932</v>
      </c>
      <c r="D545" s="107"/>
      <c r="E545" s="107"/>
      <c r="F545" s="101">
        <v>219</v>
      </c>
      <c r="G545" s="99"/>
      <c r="H545" s="101"/>
    </row>
    <row r="546" spans="1:8" x14ac:dyDescent="0.2">
      <c r="A546" s="141"/>
      <c r="B546" s="112" t="s">
        <v>1180</v>
      </c>
      <c r="C546" s="99" t="s">
        <v>2932</v>
      </c>
      <c r="D546" s="107">
        <v>-24.0852</v>
      </c>
      <c r="E546" s="107">
        <v>18.552230000000002</v>
      </c>
      <c r="F546" s="101">
        <v>1119.0899999999999</v>
      </c>
      <c r="G546" s="99"/>
      <c r="H546" s="101"/>
    </row>
    <row r="547" spans="1:8" x14ac:dyDescent="0.2">
      <c r="A547" s="141"/>
      <c r="B547" s="112" t="s">
        <v>1183</v>
      </c>
      <c r="C547" s="99" t="s">
        <v>2932</v>
      </c>
      <c r="D547" s="107">
        <v>-24.102460000000001</v>
      </c>
      <c r="E547" s="107">
        <v>18.609660000000002</v>
      </c>
      <c r="F547" s="101">
        <v>867.24</v>
      </c>
      <c r="G547" s="99"/>
      <c r="H547" s="101"/>
    </row>
    <row r="548" spans="1:8" x14ac:dyDescent="0.2">
      <c r="A548" s="141"/>
      <c r="B548" s="112" t="s">
        <v>39</v>
      </c>
      <c r="C548" s="99" t="s">
        <v>2932</v>
      </c>
      <c r="D548" s="107">
        <v>-24.164000000000001</v>
      </c>
      <c r="E548" s="107">
        <v>18.553229999999999</v>
      </c>
      <c r="F548" s="101">
        <v>846.98249999999996</v>
      </c>
      <c r="G548" s="99"/>
      <c r="H548" s="101"/>
    </row>
    <row r="549" spans="1:8" x14ac:dyDescent="0.2">
      <c r="A549" s="141"/>
      <c r="B549" s="105" t="s">
        <v>1187</v>
      </c>
      <c r="C549" s="99" t="s">
        <v>2932</v>
      </c>
      <c r="D549" s="107">
        <v>-24.193940000000001</v>
      </c>
      <c r="E549" s="107">
        <v>18.709479999999999</v>
      </c>
      <c r="F549" s="101">
        <v>829.68150000000003</v>
      </c>
      <c r="G549" s="99"/>
      <c r="H549" s="101"/>
    </row>
    <row r="550" spans="1:8" x14ac:dyDescent="0.2">
      <c r="A550" s="141"/>
      <c r="B550" s="105" t="s">
        <v>44</v>
      </c>
      <c r="C550" s="99" t="s">
        <v>2932</v>
      </c>
      <c r="D550" s="107">
        <v>-24.193940000000001</v>
      </c>
      <c r="E550" s="107">
        <v>18.709479999999999</v>
      </c>
      <c r="F550" s="101">
        <v>992.07</v>
      </c>
      <c r="G550" s="99"/>
      <c r="H550" s="101"/>
    </row>
    <row r="551" spans="1:8" x14ac:dyDescent="0.2">
      <c r="A551" s="141"/>
      <c r="B551" s="105" t="s">
        <v>37</v>
      </c>
      <c r="C551" s="99" t="s">
        <v>2932</v>
      </c>
      <c r="D551" s="107">
        <v>-24.22946</v>
      </c>
      <c r="E551" s="107">
        <v>18.651109999999999</v>
      </c>
      <c r="F551" s="101">
        <v>453.33</v>
      </c>
      <c r="G551" s="99"/>
      <c r="H551" s="101"/>
    </row>
    <row r="552" spans="1:8" x14ac:dyDescent="0.2">
      <c r="A552" s="141"/>
      <c r="B552" s="105" t="s">
        <v>45</v>
      </c>
      <c r="C552" s="99" t="s">
        <v>2932</v>
      </c>
      <c r="D552" s="107">
        <v>-24.284569999999999</v>
      </c>
      <c r="E552" s="107">
        <v>18.58455</v>
      </c>
      <c r="F552" s="101">
        <v>612.10500000000002</v>
      </c>
      <c r="G552" s="99"/>
      <c r="H552" s="101"/>
    </row>
    <row r="553" spans="1:8" x14ac:dyDescent="0.2">
      <c r="A553" s="141"/>
      <c r="B553" s="105" t="s">
        <v>38</v>
      </c>
      <c r="C553" s="99" t="s">
        <v>2932</v>
      </c>
      <c r="D553" s="107">
        <v>-24.20506</v>
      </c>
      <c r="E553" s="107">
        <v>18.57132</v>
      </c>
      <c r="F553" s="101">
        <v>750.07500000000005</v>
      </c>
      <c r="G553" s="99"/>
      <c r="H553" s="101"/>
    </row>
    <row r="554" spans="1:8" x14ac:dyDescent="0.2">
      <c r="A554" s="141"/>
      <c r="B554" s="98" t="s">
        <v>1197</v>
      </c>
      <c r="C554" s="99" t="s">
        <v>2932</v>
      </c>
      <c r="D554" s="107">
        <v>-24.151499999999999</v>
      </c>
      <c r="E554" s="107">
        <v>18.47842</v>
      </c>
      <c r="F554" s="101">
        <v>1523.5830000000001</v>
      </c>
      <c r="G554" s="99"/>
      <c r="H554" s="101"/>
    </row>
    <row r="555" spans="1:8" x14ac:dyDescent="0.2">
      <c r="A555" s="141"/>
      <c r="B555" s="98" t="s">
        <v>1200</v>
      </c>
      <c r="C555" s="99" t="s">
        <v>2932</v>
      </c>
      <c r="D555" s="107"/>
      <c r="E555" s="107"/>
      <c r="F555" s="101">
        <v>1297.575</v>
      </c>
      <c r="G555" s="99"/>
      <c r="H555" s="101"/>
    </row>
    <row r="556" spans="1:8" x14ac:dyDescent="0.2">
      <c r="A556" s="141"/>
      <c r="B556" s="98" t="s">
        <v>25</v>
      </c>
      <c r="C556" s="99" t="s">
        <v>2932</v>
      </c>
      <c r="D556" s="107">
        <v>-24.21951</v>
      </c>
      <c r="E556" s="107">
        <v>18.408930000000002</v>
      </c>
      <c r="F556" s="101">
        <v>885.41700000000003</v>
      </c>
      <c r="G556" s="99"/>
      <c r="H556" s="101"/>
    </row>
    <row r="557" spans="1:8" x14ac:dyDescent="0.2">
      <c r="A557" s="141"/>
      <c r="B557" s="105" t="s">
        <v>1205</v>
      </c>
      <c r="C557" s="99" t="s">
        <v>2932</v>
      </c>
      <c r="D557" s="107">
        <v>-24.333269999999999</v>
      </c>
      <c r="E557" s="107">
        <v>18.42268</v>
      </c>
      <c r="F557" s="101">
        <v>9.8550000000000004</v>
      </c>
      <c r="G557" s="99"/>
      <c r="H557" s="101"/>
    </row>
    <row r="558" spans="1:8" x14ac:dyDescent="0.2">
      <c r="A558" s="141"/>
      <c r="B558" s="98" t="s">
        <v>46</v>
      </c>
      <c r="C558" s="99" t="s">
        <v>2932</v>
      </c>
      <c r="D558" s="107">
        <v>-24.26</v>
      </c>
      <c r="E558" s="107">
        <v>18.527899999999999</v>
      </c>
      <c r="F558" s="101">
        <v>325.76249999999999</v>
      </c>
      <c r="G558" s="99"/>
      <c r="H558" s="101"/>
    </row>
    <row r="559" spans="1:8" x14ac:dyDescent="0.2">
      <c r="A559" s="141"/>
      <c r="B559" s="98" t="s">
        <v>1208</v>
      </c>
      <c r="C559" s="99" t="s">
        <v>2932</v>
      </c>
      <c r="D559" s="107">
        <v>-24.276759999999999</v>
      </c>
      <c r="E559" s="107">
        <v>18.480720000000002</v>
      </c>
      <c r="F559" s="101">
        <v>325.76249999999999</v>
      </c>
      <c r="G559" s="99"/>
      <c r="H559" s="101"/>
    </row>
    <row r="560" spans="1:8" x14ac:dyDescent="0.2">
      <c r="A560" s="141"/>
      <c r="B560" s="105" t="s">
        <v>1211</v>
      </c>
      <c r="C560" s="99" t="s">
        <v>2932</v>
      </c>
      <c r="D560" s="107">
        <v>-24.320260000000001</v>
      </c>
      <c r="E560" s="107">
        <v>18.383099999999999</v>
      </c>
      <c r="F560" s="101">
        <v>4.9275000000000002</v>
      </c>
      <c r="G560" s="99"/>
      <c r="H560" s="101"/>
    </row>
    <row r="561" spans="1:8" x14ac:dyDescent="0.2">
      <c r="A561" s="141"/>
      <c r="B561" s="105" t="s">
        <v>1213</v>
      </c>
      <c r="C561" s="99" t="s">
        <v>2932</v>
      </c>
      <c r="D561" s="107">
        <v>-24.319500000000001</v>
      </c>
      <c r="E561" s="107">
        <v>18.38964</v>
      </c>
      <c r="F561" s="101">
        <v>0</v>
      </c>
      <c r="G561" s="99"/>
      <c r="H561" s="101"/>
    </row>
    <row r="562" spans="1:8" x14ac:dyDescent="0.2">
      <c r="A562" s="141"/>
      <c r="B562" s="105" t="s">
        <v>57</v>
      </c>
      <c r="C562" s="99" t="s">
        <v>2932</v>
      </c>
      <c r="D562" s="107">
        <v>-24.34845</v>
      </c>
      <c r="E562" s="107">
        <v>18.43824</v>
      </c>
      <c r="F562" s="101">
        <v>301.125</v>
      </c>
      <c r="G562" s="99"/>
      <c r="H562" s="101"/>
    </row>
    <row r="563" spans="1:8" x14ac:dyDescent="0.2">
      <c r="A563" s="141"/>
      <c r="B563" s="105" t="s">
        <v>10</v>
      </c>
      <c r="C563" s="99" t="s">
        <v>2932</v>
      </c>
      <c r="D563" s="107"/>
      <c r="E563" s="107"/>
      <c r="F563" s="101">
        <v>438</v>
      </c>
      <c r="G563" s="99"/>
      <c r="H563" s="101"/>
    </row>
    <row r="564" spans="1:8" x14ac:dyDescent="0.2">
      <c r="A564" s="141"/>
      <c r="B564" s="98" t="s">
        <v>1219</v>
      </c>
      <c r="C564" s="99" t="s">
        <v>2932</v>
      </c>
      <c r="D564" s="107">
        <v>-24.325030000000002</v>
      </c>
      <c r="E564" s="107">
        <v>18.420770000000001</v>
      </c>
      <c r="F564" s="101">
        <v>237.0675</v>
      </c>
      <c r="G564" s="99"/>
      <c r="H564" s="101"/>
    </row>
    <row r="565" spans="1:8" x14ac:dyDescent="0.2">
      <c r="A565" s="141"/>
      <c r="B565" s="105" t="s">
        <v>1222</v>
      </c>
      <c r="C565" s="99" t="s">
        <v>2932</v>
      </c>
      <c r="D565" s="107">
        <v>-24.416730000000001</v>
      </c>
      <c r="E565" s="107">
        <v>18.485569999999999</v>
      </c>
      <c r="F565" s="101">
        <v>512.46</v>
      </c>
      <c r="G565" s="99"/>
      <c r="H565" s="101"/>
    </row>
    <row r="566" spans="1:8" x14ac:dyDescent="0.2">
      <c r="A566" s="141"/>
      <c r="B566" s="112" t="s">
        <v>1225</v>
      </c>
      <c r="C566" s="99" t="s">
        <v>2932</v>
      </c>
      <c r="D566" s="107">
        <v>-24.435359999999999</v>
      </c>
      <c r="E566" s="107">
        <v>18.500769999999999</v>
      </c>
      <c r="F566" s="101">
        <v>284.7</v>
      </c>
      <c r="G566" s="99"/>
      <c r="H566" s="101"/>
    </row>
    <row r="567" spans="1:8" x14ac:dyDescent="0.2">
      <c r="A567" s="141"/>
      <c r="B567" s="105" t="s">
        <v>1228</v>
      </c>
      <c r="C567" s="99" t="s">
        <v>2932</v>
      </c>
      <c r="D567" s="107">
        <v>-24.44858</v>
      </c>
      <c r="E567" s="107">
        <v>18.477129999999999</v>
      </c>
      <c r="F567" s="101">
        <v>255.13499999999999</v>
      </c>
      <c r="G567" s="99"/>
      <c r="H567" s="101"/>
    </row>
    <row r="568" spans="1:8" x14ac:dyDescent="0.2">
      <c r="A568" s="141"/>
      <c r="B568" s="105" t="s">
        <v>1231</v>
      </c>
      <c r="C568" s="99" t="s">
        <v>2932</v>
      </c>
      <c r="D568" s="107">
        <v>-24.005890000000001</v>
      </c>
      <c r="E568" s="107">
        <v>18.21105</v>
      </c>
      <c r="F568" s="101">
        <v>573.99900000000002</v>
      </c>
      <c r="G568" s="99"/>
      <c r="H568" s="101"/>
    </row>
    <row r="569" spans="1:8" x14ac:dyDescent="0.2">
      <c r="A569" s="141"/>
      <c r="B569" s="105" t="s">
        <v>1233</v>
      </c>
      <c r="C569" s="99" t="s">
        <v>2932</v>
      </c>
      <c r="D569" s="107">
        <v>-24.485669999999999</v>
      </c>
      <c r="E569" s="107">
        <v>18.5261</v>
      </c>
      <c r="F569" s="101">
        <v>604.98749999999995</v>
      </c>
      <c r="G569" s="99"/>
      <c r="H569" s="101"/>
    </row>
    <row r="570" spans="1:8" x14ac:dyDescent="0.2">
      <c r="A570" s="141"/>
      <c r="B570" s="105" t="s">
        <v>1236</v>
      </c>
      <c r="C570" s="99" t="s">
        <v>2932</v>
      </c>
      <c r="D570" s="107">
        <v>-24.040500000000002</v>
      </c>
      <c r="E570" s="107">
        <v>18.206109999999999</v>
      </c>
      <c r="F570" s="101">
        <v>438</v>
      </c>
      <c r="G570" s="99"/>
      <c r="H570" s="101"/>
    </row>
    <row r="571" spans="1:8" x14ac:dyDescent="0.2">
      <c r="A571" s="141"/>
      <c r="B571" s="105" t="s">
        <v>1239</v>
      </c>
      <c r="C571" s="99" t="s">
        <v>2932</v>
      </c>
      <c r="D571" s="107">
        <v>-24.084910000000001</v>
      </c>
      <c r="E571" s="107">
        <v>18.237559999999998</v>
      </c>
      <c r="F571" s="101">
        <v>95.8125</v>
      </c>
      <c r="G571" s="99"/>
      <c r="H571" s="101"/>
    </row>
    <row r="572" spans="1:8" x14ac:dyDescent="0.2">
      <c r="A572" s="141"/>
      <c r="B572" s="105" t="s">
        <v>1239</v>
      </c>
      <c r="C572" s="99" t="s">
        <v>2932</v>
      </c>
      <c r="D572" s="107">
        <v>-24.03603</v>
      </c>
      <c r="E572" s="107">
        <v>18.2135</v>
      </c>
      <c r="F572" s="101">
        <v>262.8</v>
      </c>
      <c r="G572" s="99"/>
      <c r="H572" s="101"/>
    </row>
    <row r="573" spans="1:8" x14ac:dyDescent="0.2">
      <c r="A573" s="141"/>
      <c r="B573" s="105" t="s">
        <v>1244</v>
      </c>
      <c r="C573" s="99" t="s">
        <v>2932</v>
      </c>
      <c r="D573" s="107">
        <v>-24.078859999999999</v>
      </c>
      <c r="E573" s="107">
        <v>18.265070000000001</v>
      </c>
      <c r="F573" s="101">
        <v>520.125</v>
      </c>
      <c r="G573" s="99"/>
      <c r="H573" s="101"/>
    </row>
    <row r="574" spans="1:8" x14ac:dyDescent="0.2">
      <c r="A574" s="141"/>
      <c r="B574" s="105" t="s">
        <v>1247</v>
      </c>
      <c r="C574" s="99" t="s">
        <v>2932</v>
      </c>
      <c r="D574" s="107"/>
      <c r="E574" s="107"/>
      <c r="F574" s="101">
        <v>442.92750000000001</v>
      </c>
      <c r="G574" s="99"/>
      <c r="H574" s="101"/>
    </row>
    <row r="575" spans="1:8" x14ac:dyDescent="0.2">
      <c r="A575" s="141"/>
      <c r="B575" s="105" t="s">
        <v>1250</v>
      </c>
      <c r="C575" s="99" t="s">
        <v>2932</v>
      </c>
      <c r="D575" s="107">
        <v>-24.526250000000001</v>
      </c>
      <c r="E575" s="107">
        <v>18.55987</v>
      </c>
      <c r="F575" s="101">
        <v>274.07850000000002</v>
      </c>
      <c r="G575" s="99"/>
      <c r="H575" s="101"/>
    </row>
    <row r="576" spans="1:8" x14ac:dyDescent="0.2">
      <c r="A576" s="141"/>
      <c r="B576" s="105" t="s">
        <v>1253</v>
      </c>
      <c r="C576" s="99" t="s">
        <v>2932</v>
      </c>
      <c r="D576" s="107">
        <v>-24.186419999999998</v>
      </c>
      <c r="E576" s="107">
        <v>18.160299999999999</v>
      </c>
      <c r="F576" s="101">
        <v>262.8</v>
      </c>
      <c r="G576" s="99"/>
      <c r="H576" s="101"/>
    </row>
    <row r="577" spans="1:8" x14ac:dyDescent="0.2">
      <c r="A577" s="141"/>
      <c r="B577" s="105" t="s">
        <v>1256</v>
      </c>
      <c r="C577" s="99" t="s">
        <v>2932</v>
      </c>
      <c r="D577" s="114">
        <v>-24.78669</v>
      </c>
      <c r="E577" s="114">
        <v>18.514109999999999</v>
      </c>
      <c r="F577" s="101">
        <v>1201.7625</v>
      </c>
      <c r="G577" s="99"/>
      <c r="H577" s="101"/>
    </row>
    <row r="578" spans="1:8" x14ac:dyDescent="0.2">
      <c r="A578" s="141"/>
      <c r="B578" s="105" t="s">
        <v>1259</v>
      </c>
      <c r="C578" s="99" t="s">
        <v>2932</v>
      </c>
      <c r="D578" s="107">
        <v>-24.664870000000001</v>
      </c>
      <c r="E578" s="107">
        <v>18.50536</v>
      </c>
      <c r="F578" s="101">
        <v>293.02199999999999</v>
      </c>
      <c r="G578" s="99"/>
      <c r="H578" s="101"/>
    </row>
    <row r="579" spans="1:8" x14ac:dyDescent="0.2">
      <c r="A579" s="141"/>
      <c r="B579" s="105" t="s">
        <v>1262</v>
      </c>
      <c r="C579" s="99" t="s">
        <v>2932</v>
      </c>
      <c r="D579" s="107">
        <v>-24.823589999999999</v>
      </c>
      <c r="E579" s="107">
        <v>18.629300000000001</v>
      </c>
      <c r="F579" s="101">
        <v>436.35750000000002</v>
      </c>
      <c r="G579" s="99"/>
      <c r="H579" s="101"/>
    </row>
    <row r="580" spans="1:8" x14ac:dyDescent="0.2">
      <c r="A580" s="141"/>
      <c r="B580" s="98" t="s">
        <v>1265</v>
      </c>
      <c r="C580" s="99" t="s">
        <v>2932</v>
      </c>
      <c r="D580" s="107"/>
      <c r="E580" s="107"/>
      <c r="F580" s="101">
        <v>510.27</v>
      </c>
      <c r="G580" s="99"/>
      <c r="H580" s="101"/>
    </row>
    <row r="581" spans="1:8" x14ac:dyDescent="0.2">
      <c r="A581" s="141"/>
      <c r="B581" s="98" t="s">
        <v>1265</v>
      </c>
      <c r="C581" s="99" t="s">
        <v>2932</v>
      </c>
      <c r="D581" s="107">
        <v>-24.61647</v>
      </c>
      <c r="E581" s="107">
        <v>18.635269999999998</v>
      </c>
      <c r="F581" s="101">
        <v>325.65300000000002</v>
      </c>
      <c r="G581" s="99"/>
      <c r="H581" s="101"/>
    </row>
    <row r="582" spans="1:8" x14ac:dyDescent="0.2">
      <c r="A582" s="141"/>
      <c r="B582" s="98" t="s">
        <v>1270</v>
      </c>
      <c r="C582" s="99" t="s">
        <v>2932</v>
      </c>
      <c r="D582" s="107">
        <v>-25.419930000000001</v>
      </c>
      <c r="E582" s="107">
        <v>18.927879999999998</v>
      </c>
      <c r="F582" s="101">
        <v>780.73500000000001</v>
      </c>
      <c r="G582" s="99"/>
      <c r="H582" s="101"/>
    </row>
    <row r="583" spans="1:8" x14ac:dyDescent="0.2">
      <c r="A583" s="141"/>
      <c r="B583" s="105" t="s">
        <v>1273</v>
      </c>
      <c r="C583" s="99" t="s">
        <v>2932</v>
      </c>
      <c r="D583" s="107">
        <v>-24.586079999999999</v>
      </c>
      <c r="E583" s="107">
        <v>18.770990000000001</v>
      </c>
      <c r="F583" s="101">
        <v>387.73950000000002</v>
      </c>
      <c r="G583" s="99"/>
      <c r="H583" s="101"/>
    </row>
    <row r="584" spans="1:8" x14ac:dyDescent="0.2">
      <c r="A584" s="141"/>
      <c r="B584" s="105" t="s">
        <v>1276</v>
      </c>
      <c r="C584" s="99" t="s">
        <v>2932</v>
      </c>
      <c r="D584" s="107">
        <v>-24.656389999999998</v>
      </c>
      <c r="E584" s="107">
        <v>18.66151</v>
      </c>
      <c r="F584" s="101">
        <v>779.64</v>
      </c>
      <c r="G584" s="99"/>
      <c r="H584" s="101"/>
    </row>
    <row r="585" spans="1:8" x14ac:dyDescent="0.2">
      <c r="A585" s="141"/>
      <c r="B585" s="105" t="s">
        <v>1279</v>
      </c>
      <c r="C585" s="99" t="s">
        <v>2932</v>
      </c>
      <c r="D585" s="107">
        <v>-24.701059999999998</v>
      </c>
      <c r="E585" s="107">
        <v>18.524699999999999</v>
      </c>
      <c r="F585" s="101">
        <v>207.61199999999999</v>
      </c>
      <c r="G585" s="99"/>
      <c r="H585" s="101"/>
    </row>
    <row r="586" spans="1:8" x14ac:dyDescent="0.2">
      <c r="A586" s="141"/>
      <c r="B586" s="105" t="s">
        <v>1282</v>
      </c>
      <c r="C586" s="99" t="s">
        <v>2932</v>
      </c>
      <c r="D586" s="107">
        <v>-24.78914</v>
      </c>
      <c r="E586" s="107">
        <v>18.587070000000001</v>
      </c>
      <c r="F586" s="101">
        <v>705.18</v>
      </c>
      <c r="G586" s="99"/>
      <c r="H586" s="101"/>
    </row>
    <row r="587" spans="1:8" x14ac:dyDescent="0.2">
      <c r="A587" s="141"/>
      <c r="B587" s="98" t="s">
        <v>1285</v>
      </c>
      <c r="C587" s="99" t="s">
        <v>2932</v>
      </c>
      <c r="D587" s="107">
        <v>-24.73612</v>
      </c>
      <c r="E587" s="107">
        <v>18.720829999999999</v>
      </c>
      <c r="F587" s="101">
        <v>636.19500000000005</v>
      </c>
      <c r="G587" s="99"/>
      <c r="H587" s="101"/>
    </row>
    <row r="588" spans="1:8" x14ac:dyDescent="0.2">
      <c r="A588" s="141"/>
      <c r="B588" s="98" t="s">
        <v>1288</v>
      </c>
      <c r="C588" s="99" t="s">
        <v>2932</v>
      </c>
      <c r="D588" s="107">
        <v>-24.717649999999999</v>
      </c>
      <c r="E588" s="107">
        <v>18.69877</v>
      </c>
      <c r="F588" s="101">
        <v>393.65249999999997</v>
      </c>
      <c r="G588" s="99"/>
      <c r="H588" s="101"/>
    </row>
    <row r="589" spans="1:8" x14ac:dyDescent="0.2">
      <c r="A589" s="141"/>
      <c r="B589" s="105" t="s">
        <v>234</v>
      </c>
      <c r="C589" s="99" t="s">
        <v>2932</v>
      </c>
      <c r="D589" s="107">
        <v>-24.663599999999999</v>
      </c>
      <c r="E589" s="107">
        <v>18.924939999999999</v>
      </c>
      <c r="F589" s="101">
        <v>817.52700000000004</v>
      </c>
      <c r="G589" s="99"/>
      <c r="H589" s="101"/>
    </row>
    <row r="590" spans="1:8" x14ac:dyDescent="0.2">
      <c r="A590" s="141"/>
      <c r="B590" s="105" t="s">
        <v>1293</v>
      </c>
      <c r="C590" s="99" t="s">
        <v>2932</v>
      </c>
      <c r="D590" s="107">
        <v>-24.734000000000002</v>
      </c>
      <c r="E590" s="107">
        <v>18.80001</v>
      </c>
      <c r="F590" s="101">
        <v>735.84</v>
      </c>
      <c r="G590" s="99"/>
      <c r="H590" s="101"/>
    </row>
    <row r="591" spans="1:8" x14ac:dyDescent="0.2">
      <c r="A591" s="141"/>
      <c r="B591" s="105" t="s">
        <v>1293</v>
      </c>
      <c r="C591" s="99" t="s">
        <v>2932</v>
      </c>
      <c r="D591" s="107"/>
      <c r="E591" s="107"/>
      <c r="F591" s="101">
        <v>0</v>
      </c>
      <c r="G591" s="99"/>
      <c r="H591" s="101"/>
    </row>
    <row r="592" spans="1:8" x14ac:dyDescent="0.2">
      <c r="A592" s="141"/>
      <c r="B592" s="105" t="s">
        <v>1296</v>
      </c>
      <c r="C592" s="99" t="s">
        <v>2932</v>
      </c>
      <c r="D592" s="107">
        <v>-24.777139999999999</v>
      </c>
      <c r="E592" s="107">
        <v>18.980340000000002</v>
      </c>
      <c r="F592" s="101">
        <v>694.23</v>
      </c>
      <c r="G592" s="99"/>
      <c r="H592" s="101"/>
    </row>
    <row r="593" spans="1:8" x14ac:dyDescent="0.2">
      <c r="A593" s="141"/>
      <c r="B593" s="105" t="s">
        <v>1296</v>
      </c>
      <c r="C593" s="99" t="s">
        <v>2932</v>
      </c>
      <c r="D593" s="107">
        <v>-24.722999999999999</v>
      </c>
      <c r="E593" s="107">
        <v>18.96687</v>
      </c>
      <c r="F593" s="101">
        <v>900.09</v>
      </c>
      <c r="G593" s="99"/>
      <c r="H593" s="101"/>
    </row>
    <row r="594" spans="1:8" x14ac:dyDescent="0.2">
      <c r="A594" s="141"/>
      <c r="B594" s="105" t="s">
        <v>1301</v>
      </c>
      <c r="C594" s="99" t="s">
        <v>2932</v>
      </c>
      <c r="D594" s="107"/>
      <c r="E594" s="107"/>
      <c r="F594" s="101">
        <v>0</v>
      </c>
      <c r="G594" s="99"/>
      <c r="H594" s="101"/>
    </row>
    <row r="595" spans="1:8" x14ac:dyDescent="0.2">
      <c r="A595" s="141"/>
      <c r="B595" s="98" t="s">
        <v>1304</v>
      </c>
      <c r="C595" s="99" t="s">
        <v>2932</v>
      </c>
      <c r="D595" s="107">
        <v>-24.923855</v>
      </c>
      <c r="E595" s="107">
        <v>18.535620000000002</v>
      </c>
      <c r="F595" s="101">
        <v>255.6825</v>
      </c>
      <c r="G595" s="99"/>
      <c r="H595" s="101"/>
    </row>
    <row r="596" spans="1:8" x14ac:dyDescent="0.2">
      <c r="A596" s="141"/>
      <c r="B596" s="98" t="s">
        <v>1307</v>
      </c>
      <c r="C596" s="99" t="s">
        <v>2932</v>
      </c>
      <c r="D596" s="107">
        <v>-24.993729999999999</v>
      </c>
      <c r="E596" s="107">
        <v>18.581379999999999</v>
      </c>
      <c r="F596" s="101">
        <v>326.31</v>
      </c>
      <c r="G596" s="99"/>
      <c r="H596" s="101"/>
    </row>
    <row r="597" spans="1:8" x14ac:dyDescent="0.2">
      <c r="A597" s="141"/>
      <c r="B597" s="98" t="s">
        <v>1304</v>
      </c>
      <c r="C597" s="99" t="s">
        <v>2932</v>
      </c>
      <c r="D597" s="107"/>
      <c r="E597" s="107"/>
      <c r="F597" s="101">
        <v>281.41500000000002</v>
      </c>
      <c r="G597" s="99"/>
      <c r="H597" s="101"/>
    </row>
    <row r="598" spans="1:8" x14ac:dyDescent="0.2">
      <c r="A598" s="141"/>
      <c r="B598" s="98" t="s">
        <v>1310</v>
      </c>
      <c r="C598" s="99" t="s">
        <v>2932</v>
      </c>
      <c r="D598" s="107"/>
      <c r="E598" s="107"/>
      <c r="F598" s="101">
        <v>47.085000000000001</v>
      </c>
      <c r="G598" s="99"/>
      <c r="H598" s="101"/>
    </row>
    <row r="599" spans="1:8" x14ac:dyDescent="0.2">
      <c r="A599" s="141"/>
      <c r="B599" s="98" t="s">
        <v>1313</v>
      </c>
      <c r="C599" s="99" t="s">
        <v>2932</v>
      </c>
      <c r="D599" s="107">
        <v>-25.05874</v>
      </c>
      <c r="E599" s="107">
        <v>18.458670000000001</v>
      </c>
      <c r="F599" s="101">
        <v>0</v>
      </c>
      <c r="G599" s="99"/>
      <c r="H599" s="101"/>
    </row>
    <row r="600" spans="1:8" x14ac:dyDescent="0.2">
      <c r="A600" s="141"/>
      <c r="B600" s="105" t="s">
        <v>1313</v>
      </c>
      <c r="C600" s="99" t="s">
        <v>2932</v>
      </c>
      <c r="D600" s="107">
        <v>-25.061050000000002</v>
      </c>
      <c r="E600" s="107">
        <v>18.45553</v>
      </c>
      <c r="F600" s="101">
        <v>1046.2725</v>
      </c>
      <c r="G600" s="99"/>
      <c r="H600" s="101"/>
    </row>
    <row r="601" spans="1:8" x14ac:dyDescent="0.2">
      <c r="A601" s="141"/>
      <c r="B601" s="98" t="s">
        <v>1317</v>
      </c>
      <c r="C601" s="99" t="s">
        <v>2932</v>
      </c>
      <c r="D601" s="107">
        <v>-25.059429999999999</v>
      </c>
      <c r="E601" s="107">
        <v>18.653310000000001</v>
      </c>
      <c r="F601" s="101">
        <v>1691.1179999999999</v>
      </c>
      <c r="G601" s="99"/>
      <c r="H601" s="101"/>
    </row>
    <row r="602" spans="1:8" x14ac:dyDescent="0.2">
      <c r="A602" s="141"/>
      <c r="B602" s="98" t="s">
        <v>1320</v>
      </c>
      <c r="C602" s="99" t="s">
        <v>2932</v>
      </c>
      <c r="D602" s="107">
        <v>-25.007100000000001</v>
      </c>
      <c r="E602" s="107">
        <v>18.741199999999999</v>
      </c>
      <c r="F602" s="101">
        <v>1393.059</v>
      </c>
      <c r="G602" s="99"/>
      <c r="H602" s="101"/>
    </row>
    <row r="603" spans="1:8" x14ac:dyDescent="0.2">
      <c r="A603" s="141"/>
      <c r="B603" s="98" t="s">
        <v>1320</v>
      </c>
      <c r="C603" s="99" t="s">
        <v>2932</v>
      </c>
      <c r="D603" s="107"/>
      <c r="E603" s="107"/>
      <c r="F603" s="101">
        <v>784.02</v>
      </c>
      <c r="G603" s="99"/>
      <c r="H603" s="101"/>
    </row>
    <row r="604" spans="1:8" x14ac:dyDescent="0.2">
      <c r="A604" s="141"/>
      <c r="B604" s="105" t="s">
        <v>1324</v>
      </c>
      <c r="C604" s="99" t="s">
        <v>2932</v>
      </c>
      <c r="D604" s="107">
        <v>-24.956</v>
      </c>
      <c r="E604" s="107">
        <v>18.85238</v>
      </c>
      <c r="F604" s="101">
        <v>666.96450000000004</v>
      </c>
      <c r="G604" s="99"/>
      <c r="H604" s="101"/>
    </row>
    <row r="605" spans="1:8" x14ac:dyDescent="0.2">
      <c r="A605" s="141"/>
      <c r="B605" s="105" t="s">
        <v>1327</v>
      </c>
      <c r="C605" s="99" t="s">
        <v>2932</v>
      </c>
      <c r="D605" s="107">
        <v>-24.955179999999999</v>
      </c>
      <c r="E605" s="107">
        <v>18.856000000000002</v>
      </c>
      <c r="F605" s="101">
        <v>528.88499999999999</v>
      </c>
      <c r="G605" s="99"/>
      <c r="H605" s="101"/>
    </row>
    <row r="606" spans="1:8" x14ac:dyDescent="0.2">
      <c r="A606" s="141"/>
      <c r="B606" s="105" t="s">
        <v>1324</v>
      </c>
      <c r="C606" s="99" t="s">
        <v>2932</v>
      </c>
      <c r="D606" s="107">
        <v>-24.955870000000001</v>
      </c>
      <c r="E606" s="107">
        <v>18.85172</v>
      </c>
      <c r="F606" s="101">
        <v>1185.885</v>
      </c>
      <c r="G606" s="99"/>
      <c r="H606" s="101"/>
    </row>
    <row r="607" spans="1:8" x14ac:dyDescent="0.2">
      <c r="A607" s="141"/>
      <c r="B607" s="105" t="s">
        <v>1332</v>
      </c>
      <c r="C607" s="99" t="s">
        <v>2932</v>
      </c>
      <c r="D607" s="107">
        <v>-25.011859999999999</v>
      </c>
      <c r="E607" s="107">
        <v>18.887640000000001</v>
      </c>
      <c r="F607" s="101">
        <v>913.33950000000004</v>
      </c>
      <c r="G607" s="99"/>
      <c r="H607" s="101"/>
    </row>
    <row r="608" spans="1:8" x14ac:dyDescent="0.2">
      <c r="A608" s="141"/>
      <c r="B608" s="105" t="s">
        <v>1335</v>
      </c>
      <c r="C608" s="99" t="s">
        <v>2932</v>
      </c>
      <c r="D608" s="107">
        <v>-25.093889999999998</v>
      </c>
      <c r="E608" s="107">
        <v>18.92998</v>
      </c>
      <c r="F608" s="101">
        <v>856.83749999999998</v>
      </c>
      <c r="G608" s="99"/>
      <c r="H608" s="101"/>
    </row>
    <row r="609" spans="1:8" x14ac:dyDescent="0.2">
      <c r="A609" s="141"/>
      <c r="B609" s="98" t="s">
        <v>1338</v>
      </c>
      <c r="C609" s="99" t="s">
        <v>2932</v>
      </c>
      <c r="D609" s="107">
        <v>-25.23067</v>
      </c>
      <c r="E609" s="107">
        <v>18.75282</v>
      </c>
      <c r="F609" s="101">
        <v>1413.0975000000001</v>
      </c>
      <c r="G609" s="99"/>
      <c r="H609" s="101"/>
    </row>
    <row r="610" spans="1:8" x14ac:dyDescent="0.2">
      <c r="A610" s="141"/>
      <c r="B610" s="98" t="s">
        <v>1341</v>
      </c>
      <c r="C610" s="99" t="s">
        <v>2932</v>
      </c>
      <c r="D610" s="107">
        <v>-25.37107</v>
      </c>
      <c r="E610" s="107">
        <v>18.67605</v>
      </c>
      <c r="F610" s="101">
        <v>418.72800000000001</v>
      </c>
      <c r="G610" s="99"/>
      <c r="H610" s="101"/>
    </row>
    <row r="611" spans="1:8" x14ac:dyDescent="0.2">
      <c r="A611" s="141"/>
      <c r="B611" s="98" t="s">
        <v>1344</v>
      </c>
      <c r="C611" s="99" t="s">
        <v>2932</v>
      </c>
      <c r="D611" s="107">
        <v>-25.3979</v>
      </c>
      <c r="E611" s="107">
        <v>18.490729999999999</v>
      </c>
      <c r="F611" s="101">
        <v>344.3775</v>
      </c>
      <c r="G611" s="99"/>
      <c r="H611" s="101"/>
    </row>
    <row r="612" spans="1:8" x14ac:dyDescent="0.2">
      <c r="A612" s="141"/>
      <c r="B612" s="98" t="s">
        <v>1346</v>
      </c>
      <c r="C612" s="99" t="s">
        <v>2932</v>
      </c>
      <c r="D612" s="107">
        <v>-25.38448</v>
      </c>
      <c r="E612" s="107">
        <v>18.932369999999999</v>
      </c>
      <c r="F612" s="101">
        <v>284.15249999999997</v>
      </c>
      <c r="G612" s="99"/>
      <c r="H612" s="101"/>
    </row>
    <row r="613" spans="1:8" x14ac:dyDescent="0.2">
      <c r="A613" s="141"/>
      <c r="B613" s="98" t="s">
        <v>1349</v>
      </c>
      <c r="C613" s="99" t="s">
        <v>2932</v>
      </c>
      <c r="D613" s="107">
        <v>-25.310600000000001</v>
      </c>
      <c r="E613" s="107">
        <v>18.836829999999999</v>
      </c>
      <c r="F613" s="101">
        <v>186.69749999999999</v>
      </c>
      <c r="G613" s="99"/>
      <c r="H613" s="101"/>
    </row>
    <row r="614" spans="1:8" x14ac:dyDescent="0.2">
      <c r="A614" s="141"/>
      <c r="B614" s="98" t="s">
        <v>1349</v>
      </c>
      <c r="C614" s="99" t="s">
        <v>2932</v>
      </c>
      <c r="D614" s="107">
        <v>-25.278590000000001</v>
      </c>
      <c r="E614" s="107">
        <v>18.8552</v>
      </c>
      <c r="F614" s="101">
        <v>710.54549999999995</v>
      </c>
      <c r="G614" s="99"/>
      <c r="H614" s="101"/>
    </row>
    <row r="615" spans="1:8" x14ac:dyDescent="0.2">
      <c r="A615" s="141"/>
      <c r="B615" s="105" t="s">
        <v>1349</v>
      </c>
      <c r="C615" s="99" t="s">
        <v>2932</v>
      </c>
      <c r="D615" s="107"/>
      <c r="E615" s="107"/>
      <c r="F615" s="101">
        <v>341.64</v>
      </c>
      <c r="G615" s="99"/>
      <c r="H615" s="101"/>
    </row>
    <row r="616" spans="1:8" x14ac:dyDescent="0.2">
      <c r="A616" s="141"/>
      <c r="B616" s="105" t="s">
        <v>1354</v>
      </c>
      <c r="C616" s="99" t="s">
        <v>2932</v>
      </c>
      <c r="D616" s="107">
        <v>-24.04467</v>
      </c>
      <c r="E616" s="107">
        <v>18.989159999999998</v>
      </c>
      <c r="F616" s="101">
        <v>925.27499999999998</v>
      </c>
      <c r="G616" s="99"/>
      <c r="H616" s="101"/>
    </row>
    <row r="617" spans="1:8" x14ac:dyDescent="0.2">
      <c r="A617" s="141"/>
      <c r="B617" s="98" t="s">
        <v>1357</v>
      </c>
      <c r="C617" s="99" t="s">
        <v>2932</v>
      </c>
      <c r="D617" s="107">
        <v>-25.293849999999999</v>
      </c>
      <c r="E617" s="107">
        <v>18.288589999999999</v>
      </c>
      <c r="F617" s="101">
        <v>407.12099999999998</v>
      </c>
      <c r="G617" s="99"/>
      <c r="H617" s="101"/>
    </row>
    <row r="618" spans="1:8" x14ac:dyDescent="0.2">
      <c r="A618" s="141"/>
      <c r="B618" s="98" t="s">
        <v>1360</v>
      </c>
      <c r="C618" s="99" t="s">
        <v>2932</v>
      </c>
      <c r="D618" s="107">
        <v>-25.275929999999999</v>
      </c>
      <c r="E618" s="107">
        <v>18.343299999999999</v>
      </c>
      <c r="F618" s="101">
        <v>157.68</v>
      </c>
      <c r="G618" s="99"/>
      <c r="H618" s="101"/>
    </row>
    <row r="619" spans="1:8" x14ac:dyDescent="0.2">
      <c r="A619" s="141"/>
      <c r="B619" s="98" t="s">
        <v>1362</v>
      </c>
      <c r="C619" s="99" t="s">
        <v>2932</v>
      </c>
      <c r="D619" s="107">
        <v>-25.253509999999999</v>
      </c>
      <c r="E619" s="107">
        <v>18.328250000000001</v>
      </c>
      <c r="F619" s="101">
        <v>250.20750000000001</v>
      </c>
      <c r="G619" s="99"/>
      <c r="H619" s="101"/>
    </row>
    <row r="620" spans="1:8" x14ac:dyDescent="0.2">
      <c r="A620" s="141"/>
      <c r="B620" s="104" t="s">
        <v>1364</v>
      </c>
      <c r="C620" s="99" t="s">
        <v>2932</v>
      </c>
      <c r="D620" s="103">
        <v>-23.996179999999999</v>
      </c>
      <c r="E620" s="103">
        <v>18.986989999999999</v>
      </c>
      <c r="F620" s="101">
        <v>831.10500000000002</v>
      </c>
      <c r="G620" s="99"/>
      <c r="H620" s="101"/>
    </row>
    <row r="621" spans="1:8" x14ac:dyDescent="0.2">
      <c r="A621" s="141"/>
      <c r="B621" s="98" t="s">
        <v>1366</v>
      </c>
      <c r="C621" s="99" t="s">
        <v>2932</v>
      </c>
      <c r="D621" s="107"/>
      <c r="E621" s="107"/>
      <c r="F621" s="101">
        <v>0</v>
      </c>
      <c r="G621" s="99"/>
      <c r="H621" s="101"/>
    </row>
    <row r="622" spans="1:8" x14ac:dyDescent="0.2">
      <c r="A622" s="141"/>
      <c r="B622" s="105" t="s">
        <v>1368</v>
      </c>
      <c r="C622" s="99" t="s">
        <v>2932</v>
      </c>
      <c r="D622" s="107">
        <v>-24.38212</v>
      </c>
      <c r="E622" s="107">
        <v>18.478020000000001</v>
      </c>
      <c r="F622" s="101">
        <v>1183.1475</v>
      </c>
      <c r="G622" s="99"/>
      <c r="H622" s="101"/>
    </row>
    <row r="623" spans="1:8" x14ac:dyDescent="0.2">
      <c r="A623" s="141"/>
      <c r="B623" s="98" t="s">
        <v>1371</v>
      </c>
      <c r="C623" s="99" t="s">
        <v>2932</v>
      </c>
      <c r="D623" s="107">
        <v>-24.916440000000001</v>
      </c>
      <c r="E623" s="107">
        <v>18.619309999999999</v>
      </c>
      <c r="F623" s="101">
        <v>620.75549999999998</v>
      </c>
      <c r="G623" s="99"/>
      <c r="H623" s="101"/>
    </row>
    <row r="624" spans="1:8" x14ac:dyDescent="0.2">
      <c r="A624" s="141"/>
      <c r="B624" s="98" t="s">
        <v>1371</v>
      </c>
      <c r="C624" s="99" t="s">
        <v>2932</v>
      </c>
      <c r="D624" s="107"/>
      <c r="E624" s="107"/>
      <c r="F624" s="101">
        <v>256.23</v>
      </c>
      <c r="G624" s="99"/>
      <c r="H624" s="101"/>
    </row>
    <row r="625" spans="1:8" x14ac:dyDescent="0.2">
      <c r="A625" s="141"/>
      <c r="B625" s="98" t="s">
        <v>1375</v>
      </c>
      <c r="C625" s="99" t="s">
        <v>2932</v>
      </c>
      <c r="D625" s="107"/>
      <c r="E625" s="107"/>
      <c r="F625" s="101">
        <v>535.45500000000004</v>
      </c>
      <c r="G625" s="99"/>
      <c r="H625" s="101"/>
    </row>
    <row r="626" spans="1:8" x14ac:dyDescent="0.2">
      <c r="A626" s="141"/>
      <c r="B626" s="98" t="s">
        <v>1371</v>
      </c>
      <c r="C626" s="99" t="s">
        <v>2932</v>
      </c>
      <c r="D626" s="107">
        <v>-24.890740000000001</v>
      </c>
      <c r="E626" s="107">
        <v>18.553100000000001</v>
      </c>
      <c r="F626" s="101">
        <v>251.85</v>
      </c>
      <c r="G626" s="99"/>
      <c r="H626" s="101"/>
    </row>
    <row r="627" spans="1:8" x14ac:dyDescent="0.2">
      <c r="A627" s="141"/>
      <c r="B627" s="105" t="s">
        <v>1378</v>
      </c>
      <c r="C627" s="99" t="s">
        <v>2932</v>
      </c>
      <c r="D627" s="107">
        <v>-24.761710000000001</v>
      </c>
      <c r="E627" s="107">
        <v>18.738610000000001</v>
      </c>
      <c r="F627" s="101">
        <v>941.48099999999999</v>
      </c>
      <c r="G627" s="99"/>
      <c r="H627" s="101"/>
    </row>
    <row r="628" spans="1:8" x14ac:dyDescent="0.2">
      <c r="A628" s="141"/>
      <c r="B628" s="105" t="s">
        <v>1381</v>
      </c>
      <c r="C628" s="99" t="s">
        <v>2932</v>
      </c>
      <c r="D628" s="107">
        <v>-24.819980000000001</v>
      </c>
      <c r="E628" s="107">
        <v>18.773949999999999</v>
      </c>
      <c r="F628" s="101">
        <v>345.47250000000003</v>
      </c>
      <c r="G628" s="99"/>
      <c r="H628" s="101"/>
    </row>
    <row r="629" spans="1:8" x14ac:dyDescent="0.2">
      <c r="A629" s="141"/>
      <c r="B629" s="105" t="s">
        <v>1384</v>
      </c>
      <c r="C629" s="99" t="s">
        <v>2932</v>
      </c>
      <c r="D629" s="107">
        <v>-24.793140000000001</v>
      </c>
      <c r="E629" s="107">
        <v>18.765910000000002</v>
      </c>
      <c r="F629" s="101">
        <v>1108.6875</v>
      </c>
      <c r="G629" s="99"/>
      <c r="H629" s="101"/>
    </row>
    <row r="630" spans="1:8" x14ac:dyDescent="0.2">
      <c r="A630" s="141"/>
      <c r="B630" s="105" t="s">
        <v>1387</v>
      </c>
      <c r="C630" s="99" t="s">
        <v>2932</v>
      </c>
      <c r="D630" s="107">
        <v>-24.870699999999999</v>
      </c>
      <c r="E630" s="107">
        <v>18.714670000000002</v>
      </c>
      <c r="F630" s="101">
        <v>98.55</v>
      </c>
      <c r="G630" s="99"/>
      <c r="H630" s="101"/>
    </row>
    <row r="631" spans="1:8" x14ac:dyDescent="0.2">
      <c r="A631" s="141"/>
      <c r="B631" s="105" t="s">
        <v>1387</v>
      </c>
      <c r="C631" s="99" t="s">
        <v>2932</v>
      </c>
      <c r="D631" s="107">
        <v>-24.907640000000001</v>
      </c>
      <c r="E631" s="107">
        <v>18.673179999999999</v>
      </c>
      <c r="F631" s="101">
        <v>97.454999999999998</v>
      </c>
      <c r="G631" s="99"/>
      <c r="H631" s="101"/>
    </row>
    <row r="632" spans="1:8" x14ac:dyDescent="0.2">
      <c r="A632" s="141"/>
      <c r="B632" s="105" t="s">
        <v>1392</v>
      </c>
      <c r="C632" s="99" t="s">
        <v>2932</v>
      </c>
      <c r="D632" s="107">
        <v>-24.839169999999999</v>
      </c>
      <c r="E632" s="107">
        <v>18.788599999999999</v>
      </c>
      <c r="F632" s="101">
        <v>486.72750000000002</v>
      </c>
      <c r="G632" s="99"/>
      <c r="H632" s="101"/>
    </row>
    <row r="633" spans="1:8" x14ac:dyDescent="0.2">
      <c r="A633" s="141"/>
      <c r="B633" s="105" t="s">
        <v>1395</v>
      </c>
      <c r="C633" s="99" t="s">
        <v>2932</v>
      </c>
      <c r="D633" s="107">
        <v>-24.926860000000001</v>
      </c>
      <c r="E633" s="107">
        <v>18.70682</v>
      </c>
      <c r="F633" s="101">
        <v>363.2115</v>
      </c>
      <c r="G633" s="99"/>
      <c r="H633" s="101"/>
    </row>
    <row r="634" spans="1:8" x14ac:dyDescent="0.2">
      <c r="A634" s="141"/>
      <c r="B634" s="105" t="s">
        <v>1395</v>
      </c>
      <c r="C634" s="99" t="s">
        <v>2932</v>
      </c>
      <c r="D634" s="107">
        <v>-24.895240000000001</v>
      </c>
      <c r="E634" s="107">
        <v>18.81981</v>
      </c>
      <c r="F634" s="101">
        <v>385.98750000000001</v>
      </c>
      <c r="G634" s="99"/>
      <c r="H634" s="101"/>
    </row>
    <row r="635" spans="1:8" x14ac:dyDescent="0.2">
      <c r="A635" s="141"/>
      <c r="B635" s="105" t="s">
        <v>1399</v>
      </c>
      <c r="C635" s="99" t="s">
        <v>2932</v>
      </c>
      <c r="D635" s="107">
        <v>-24.866299999999999</v>
      </c>
      <c r="E635" s="107">
        <v>18.81343</v>
      </c>
      <c r="F635" s="101">
        <v>0</v>
      </c>
      <c r="G635" s="99"/>
      <c r="H635" s="101"/>
    </row>
    <row r="636" spans="1:8" x14ac:dyDescent="0.2">
      <c r="A636" s="141"/>
      <c r="B636" s="105" t="s">
        <v>1399</v>
      </c>
      <c r="C636" s="99" t="s">
        <v>2932</v>
      </c>
      <c r="D636" s="107">
        <v>-24.861640000000001</v>
      </c>
      <c r="E636" s="107">
        <v>18.819130000000001</v>
      </c>
      <c r="F636" s="101">
        <v>510.27</v>
      </c>
      <c r="G636" s="99"/>
      <c r="H636" s="101"/>
    </row>
    <row r="637" spans="1:8" x14ac:dyDescent="0.2">
      <c r="A637" s="141"/>
      <c r="B637" s="105" t="s">
        <v>1404</v>
      </c>
      <c r="C637" s="99" t="s">
        <v>2932</v>
      </c>
      <c r="D637" s="107">
        <v>-24.01709</v>
      </c>
      <c r="E637" s="107">
        <v>18.90513</v>
      </c>
      <c r="F637" s="101">
        <v>1091.934</v>
      </c>
      <c r="G637" s="99"/>
      <c r="H637" s="101"/>
    </row>
    <row r="638" spans="1:8" x14ac:dyDescent="0.2">
      <c r="A638" s="141"/>
      <c r="B638" s="105" t="s">
        <v>1407</v>
      </c>
      <c r="C638" s="99" t="s">
        <v>2932</v>
      </c>
      <c r="D638" s="107">
        <v>-25.093679999999999</v>
      </c>
      <c r="E638" s="107">
        <v>18.807189999999999</v>
      </c>
      <c r="F638" s="101">
        <v>411.17250000000001</v>
      </c>
      <c r="G638" s="99"/>
      <c r="H638" s="101"/>
    </row>
    <row r="639" spans="1:8" x14ac:dyDescent="0.2">
      <c r="A639" s="141"/>
      <c r="B639" s="105" t="s">
        <v>1407</v>
      </c>
      <c r="C639" s="99" t="s">
        <v>2932</v>
      </c>
      <c r="D639" s="107">
        <v>-25.044360000000001</v>
      </c>
      <c r="E639" s="107">
        <v>18.904129999999999</v>
      </c>
      <c r="F639" s="101">
        <v>706.71299999999997</v>
      </c>
      <c r="G639" s="99"/>
      <c r="H639" s="101"/>
    </row>
    <row r="640" spans="1:8" x14ac:dyDescent="0.2">
      <c r="A640" s="141"/>
      <c r="B640" s="105" t="s">
        <v>1412</v>
      </c>
      <c r="C640" s="99" t="s">
        <v>2932</v>
      </c>
      <c r="D640" s="107">
        <v>-25.05574</v>
      </c>
      <c r="E640" s="107">
        <v>18.915600000000001</v>
      </c>
      <c r="F640" s="101">
        <v>573.23249999999996</v>
      </c>
      <c r="G640" s="99"/>
      <c r="H640" s="101"/>
    </row>
    <row r="641" spans="1:8" x14ac:dyDescent="0.2">
      <c r="A641" s="141"/>
      <c r="B641" s="105" t="s">
        <v>1415</v>
      </c>
      <c r="C641" s="99" t="s">
        <v>2932</v>
      </c>
      <c r="D641" s="107">
        <v>-25.075569999999999</v>
      </c>
      <c r="E641" s="107">
        <v>18.928889999999999</v>
      </c>
      <c r="F641" s="101">
        <v>1395.03</v>
      </c>
      <c r="G641" s="99"/>
      <c r="H641" s="101"/>
    </row>
    <row r="642" spans="1:8" x14ac:dyDescent="0.2">
      <c r="A642" s="141"/>
      <c r="B642" s="105" t="s">
        <v>1418</v>
      </c>
      <c r="C642" s="99" t="s">
        <v>2932</v>
      </c>
      <c r="D642" s="107">
        <v>-25.121829999999999</v>
      </c>
      <c r="E642" s="107">
        <v>18.944839999999999</v>
      </c>
      <c r="F642" s="101">
        <v>467.565</v>
      </c>
      <c r="G642" s="99"/>
      <c r="H642" s="101"/>
    </row>
    <row r="643" spans="1:8" x14ac:dyDescent="0.2">
      <c r="A643" s="141"/>
      <c r="B643" s="105" t="s">
        <v>953</v>
      </c>
      <c r="C643" s="99" t="s">
        <v>2932</v>
      </c>
      <c r="D643" s="107">
        <v>-25.131900000000002</v>
      </c>
      <c r="E643" s="107">
        <v>18.95149</v>
      </c>
      <c r="F643" s="101">
        <v>514.65</v>
      </c>
      <c r="G643" s="99"/>
      <c r="H643" s="101"/>
    </row>
    <row r="644" spans="1:8" x14ac:dyDescent="0.2">
      <c r="A644" s="141"/>
      <c r="B644" s="105" t="s">
        <v>953</v>
      </c>
      <c r="C644" s="99" t="s">
        <v>2932</v>
      </c>
      <c r="D644" s="107">
        <v>-25.130109999999998</v>
      </c>
      <c r="E644" s="107">
        <v>18.950520000000001</v>
      </c>
      <c r="F644" s="101">
        <v>2908.32</v>
      </c>
      <c r="G644" s="99"/>
      <c r="H644" s="101"/>
    </row>
    <row r="645" spans="1:8" x14ac:dyDescent="0.2">
      <c r="A645" s="141"/>
      <c r="B645" s="105" t="s">
        <v>1425</v>
      </c>
      <c r="C645" s="99" t="s">
        <v>2932</v>
      </c>
      <c r="D645" s="107"/>
      <c r="E645" s="107"/>
      <c r="F645" s="101">
        <v>348.75749999999999</v>
      </c>
      <c r="G645" s="99"/>
      <c r="H645" s="101"/>
    </row>
    <row r="646" spans="1:8" x14ac:dyDescent="0.2">
      <c r="A646" s="141"/>
      <c r="B646" s="105" t="s">
        <v>1425</v>
      </c>
      <c r="C646" s="99" t="s">
        <v>2932</v>
      </c>
      <c r="D646" s="107">
        <v>-25.170580000000001</v>
      </c>
      <c r="E646" s="107">
        <v>18.978159999999999</v>
      </c>
      <c r="F646" s="101">
        <v>514.65</v>
      </c>
      <c r="G646" s="99"/>
      <c r="H646" s="101"/>
    </row>
    <row r="647" spans="1:8" x14ac:dyDescent="0.2">
      <c r="A647" s="141"/>
      <c r="B647" s="105" t="s">
        <v>454</v>
      </c>
      <c r="C647" s="99" t="s">
        <v>2932</v>
      </c>
      <c r="D647" s="107">
        <v>-25.077719999999999</v>
      </c>
      <c r="E647" s="107">
        <v>19.094660000000001</v>
      </c>
      <c r="F647" s="101">
        <v>525.6</v>
      </c>
      <c r="G647" s="99"/>
      <c r="H647" s="101"/>
    </row>
    <row r="648" spans="1:8" x14ac:dyDescent="0.2">
      <c r="A648" s="141"/>
      <c r="B648" s="105" t="s">
        <v>1431</v>
      </c>
      <c r="C648" s="99" t="s">
        <v>2932</v>
      </c>
      <c r="D648" s="107">
        <v>-25.16141</v>
      </c>
      <c r="E648" s="107">
        <v>18.969290000000001</v>
      </c>
      <c r="F648" s="101">
        <v>1133.325</v>
      </c>
      <c r="G648" s="99"/>
      <c r="H648" s="101"/>
    </row>
    <row r="649" spans="1:8" x14ac:dyDescent="0.2">
      <c r="A649" s="141"/>
      <c r="B649" s="105" t="s">
        <v>1434</v>
      </c>
      <c r="C649" s="99" t="s">
        <v>2932</v>
      </c>
      <c r="D649" s="107">
        <v>-25.20852</v>
      </c>
      <c r="E649" s="107">
        <v>18.005099999999999</v>
      </c>
      <c r="F649" s="101">
        <v>347.66250000000002</v>
      </c>
      <c r="G649" s="99"/>
      <c r="H649" s="101"/>
    </row>
    <row r="650" spans="1:8" x14ac:dyDescent="0.2">
      <c r="A650" s="141"/>
      <c r="B650" s="105"/>
      <c r="C650" s="99" t="s">
        <v>2932</v>
      </c>
      <c r="D650" s="107">
        <v>-25.217849999999999</v>
      </c>
      <c r="E650" s="107">
        <v>19.016069999999999</v>
      </c>
      <c r="F650" s="101">
        <v>1105.95</v>
      </c>
      <c r="G650" s="99"/>
      <c r="H650" s="101"/>
    </row>
    <row r="651" spans="1:8" x14ac:dyDescent="0.2">
      <c r="A651" s="141"/>
      <c r="B651" s="105" t="s">
        <v>1439</v>
      </c>
      <c r="C651" s="99" t="s">
        <v>2932</v>
      </c>
      <c r="D651" s="107">
        <v>-25.261510000000001</v>
      </c>
      <c r="E651" s="107">
        <v>19.043500000000002</v>
      </c>
      <c r="F651" s="101">
        <v>740.22</v>
      </c>
      <c r="G651" s="99"/>
      <c r="H651" s="101"/>
    </row>
    <row r="652" spans="1:8" x14ac:dyDescent="0.2">
      <c r="A652" s="141"/>
      <c r="B652" s="105" t="s">
        <v>1439</v>
      </c>
      <c r="C652" s="99" t="s">
        <v>2932</v>
      </c>
      <c r="D652" s="107">
        <v>-25.261510000000001</v>
      </c>
      <c r="E652" s="107">
        <v>19.043500000000002</v>
      </c>
      <c r="F652" s="101">
        <v>262.8</v>
      </c>
      <c r="G652" s="99"/>
      <c r="H652" s="101"/>
    </row>
    <row r="653" spans="1:8" x14ac:dyDescent="0.2">
      <c r="A653" s="141"/>
      <c r="B653" s="105" t="s">
        <v>1444</v>
      </c>
      <c r="C653" s="99" t="s">
        <v>2932</v>
      </c>
      <c r="D653" s="107">
        <v>-25.278880000000001</v>
      </c>
      <c r="E653" s="107">
        <v>19.080570000000002</v>
      </c>
      <c r="F653" s="101">
        <v>254.04</v>
      </c>
      <c r="G653" s="99"/>
      <c r="H653" s="101"/>
    </row>
    <row r="654" spans="1:8" x14ac:dyDescent="0.2">
      <c r="A654" s="141"/>
      <c r="B654" s="105" t="s">
        <v>1447</v>
      </c>
      <c r="C654" s="99" t="s">
        <v>2932</v>
      </c>
      <c r="D654" s="107">
        <v>-25.258120000000002</v>
      </c>
      <c r="E654" s="107">
        <v>19.066269999999999</v>
      </c>
      <c r="F654" s="101">
        <v>464.82749999999999</v>
      </c>
      <c r="G654" s="99"/>
      <c r="H654" s="101"/>
    </row>
    <row r="655" spans="1:8" x14ac:dyDescent="0.2">
      <c r="A655" s="141"/>
      <c r="B655" s="105" t="s">
        <v>1450</v>
      </c>
      <c r="C655" s="99" t="s">
        <v>2932</v>
      </c>
      <c r="D655" s="107"/>
      <c r="E655" s="107"/>
      <c r="F655" s="101">
        <v>376.68</v>
      </c>
      <c r="G655" s="99"/>
      <c r="H655" s="101"/>
    </row>
    <row r="656" spans="1:8" x14ac:dyDescent="0.2">
      <c r="A656" s="141"/>
      <c r="B656" s="105" t="s">
        <v>1450</v>
      </c>
      <c r="C656" s="99" t="s">
        <v>2932</v>
      </c>
      <c r="D656" s="107">
        <v>-25.363440000000001</v>
      </c>
      <c r="E656" s="107">
        <v>19.158470000000001</v>
      </c>
      <c r="F656" s="101">
        <v>415.55250000000001</v>
      </c>
      <c r="G656" s="99"/>
      <c r="H656" s="101"/>
    </row>
    <row r="657" spans="1:8" x14ac:dyDescent="0.2">
      <c r="A657" s="141"/>
      <c r="B657" s="105" t="s">
        <v>388</v>
      </c>
      <c r="C657" s="99" t="s">
        <v>2932</v>
      </c>
      <c r="D657" s="103"/>
      <c r="E657" s="103"/>
      <c r="F657" s="101">
        <v>316.23599999999999</v>
      </c>
      <c r="G657" s="99"/>
      <c r="H657" s="101"/>
    </row>
    <row r="658" spans="1:8" x14ac:dyDescent="0.2">
      <c r="A658" s="141"/>
      <c r="B658" s="105" t="s">
        <v>388</v>
      </c>
      <c r="C658" s="99" t="s">
        <v>2932</v>
      </c>
      <c r="D658" s="107">
        <v>-25.347740000000002</v>
      </c>
      <c r="E658" s="107">
        <v>19.142710000000001</v>
      </c>
      <c r="F658" s="101">
        <v>231.15450000000001</v>
      </c>
      <c r="G658" s="99"/>
      <c r="H658" s="101"/>
    </row>
    <row r="659" spans="1:8" x14ac:dyDescent="0.2">
      <c r="A659" s="141"/>
      <c r="B659" s="105" t="s">
        <v>55</v>
      </c>
      <c r="C659" s="99" t="s">
        <v>2932</v>
      </c>
      <c r="D659" s="107">
        <v>-24.339980000000001</v>
      </c>
      <c r="E659" s="107">
        <v>18.592099999999999</v>
      </c>
      <c r="F659" s="101">
        <v>899.10450000000003</v>
      </c>
      <c r="G659" s="99"/>
      <c r="H659" s="101"/>
    </row>
    <row r="660" spans="1:8" x14ac:dyDescent="0.2">
      <c r="A660" s="141"/>
      <c r="B660" s="98" t="s">
        <v>55</v>
      </c>
      <c r="C660" s="99" t="s">
        <v>2932</v>
      </c>
      <c r="D660" s="107">
        <v>-24.395630000000001</v>
      </c>
      <c r="E660" s="107">
        <v>18.58296</v>
      </c>
      <c r="F660" s="101">
        <v>809.75250000000005</v>
      </c>
      <c r="G660" s="99"/>
      <c r="H660" s="101"/>
    </row>
    <row r="661" spans="1:8" x14ac:dyDescent="0.2">
      <c r="A661" s="141"/>
      <c r="B661" s="98" t="s">
        <v>1462</v>
      </c>
      <c r="C661" s="99" t="s">
        <v>2932</v>
      </c>
      <c r="D661" s="107">
        <v>-24.464400000000001</v>
      </c>
      <c r="E661" s="107">
        <v>18.59291</v>
      </c>
      <c r="F661" s="101">
        <v>515.41650000000004</v>
      </c>
      <c r="G661" s="99"/>
      <c r="H661" s="101"/>
    </row>
    <row r="662" spans="1:8" x14ac:dyDescent="0.2">
      <c r="A662" s="141"/>
      <c r="B662" s="105" t="s">
        <v>1465</v>
      </c>
      <c r="C662" s="99" t="s">
        <v>2932</v>
      </c>
      <c r="D662" s="107">
        <v>-24.441790000000001</v>
      </c>
      <c r="E662" s="107">
        <v>18.578990000000001</v>
      </c>
      <c r="F662" s="101">
        <v>638.38499999999999</v>
      </c>
      <c r="G662" s="99"/>
      <c r="H662" s="101"/>
    </row>
    <row r="663" spans="1:8" x14ac:dyDescent="0.2">
      <c r="A663" s="141"/>
      <c r="B663" s="105" t="s">
        <v>51</v>
      </c>
      <c r="C663" s="99" t="s">
        <v>2932</v>
      </c>
      <c r="D663" s="107">
        <v>-24.56748</v>
      </c>
      <c r="E663" s="107">
        <v>18.588650000000001</v>
      </c>
      <c r="F663" s="101">
        <v>219</v>
      </c>
      <c r="G663" s="99"/>
      <c r="H663" s="101"/>
    </row>
    <row r="664" spans="1:8" x14ac:dyDescent="0.2">
      <c r="A664" s="141"/>
      <c r="B664" s="98" t="s">
        <v>51</v>
      </c>
      <c r="C664" s="99" t="s">
        <v>2932</v>
      </c>
      <c r="D664" s="107">
        <v>-24.537980000000001</v>
      </c>
      <c r="E664" s="107">
        <v>18.700859999999999</v>
      </c>
      <c r="F664" s="101">
        <v>242.65199999999999</v>
      </c>
      <c r="G664" s="99"/>
      <c r="H664" s="101"/>
    </row>
    <row r="665" spans="1:8" x14ac:dyDescent="0.2">
      <c r="A665" s="141"/>
      <c r="B665" s="98" t="s">
        <v>1472</v>
      </c>
      <c r="C665" s="99" t="s">
        <v>2932</v>
      </c>
      <c r="D665" s="107">
        <v>-24.529879999999999</v>
      </c>
      <c r="E665" s="107">
        <v>18.717040000000001</v>
      </c>
      <c r="F665" s="101">
        <v>438</v>
      </c>
      <c r="G665" s="99"/>
      <c r="H665" s="101"/>
    </row>
    <row r="666" spans="1:8" x14ac:dyDescent="0.2">
      <c r="A666" s="141"/>
      <c r="B666" s="105" t="s">
        <v>51</v>
      </c>
      <c r="C666" s="99" t="s">
        <v>2932</v>
      </c>
      <c r="D666" s="107">
        <v>-24.57283</v>
      </c>
      <c r="E666" s="107">
        <v>18.603829999999999</v>
      </c>
      <c r="F666" s="101">
        <v>82.125</v>
      </c>
      <c r="G666" s="99"/>
      <c r="H666" s="101"/>
    </row>
    <row r="667" spans="1:8" x14ac:dyDescent="0.2">
      <c r="A667" s="141"/>
      <c r="B667" s="105" t="s">
        <v>1477</v>
      </c>
      <c r="C667" s="99" t="s">
        <v>2932</v>
      </c>
      <c r="D667" s="107">
        <v>-24.280090000000001</v>
      </c>
      <c r="E667" s="107">
        <v>18.643380000000001</v>
      </c>
      <c r="F667" s="101">
        <v>219</v>
      </c>
      <c r="G667" s="99"/>
      <c r="H667" s="101"/>
    </row>
    <row r="668" spans="1:8" x14ac:dyDescent="0.2">
      <c r="A668" s="141"/>
      <c r="B668" s="105" t="s">
        <v>1480</v>
      </c>
      <c r="C668" s="99" t="s">
        <v>2932</v>
      </c>
      <c r="D668" s="107">
        <v>-24.32357</v>
      </c>
      <c r="E668" s="107">
        <v>18.655380000000001</v>
      </c>
      <c r="F668" s="101">
        <v>219</v>
      </c>
      <c r="G668" s="99"/>
      <c r="H668" s="101"/>
    </row>
    <row r="669" spans="1:8" x14ac:dyDescent="0.2">
      <c r="A669" s="141"/>
      <c r="B669" s="105" t="s">
        <v>1480</v>
      </c>
      <c r="C669" s="99" t="s">
        <v>2932</v>
      </c>
      <c r="D669" s="107">
        <v>-24.319040000000001</v>
      </c>
      <c r="E669" s="107">
        <v>18.609010000000001</v>
      </c>
      <c r="F669" s="101">
        <v>347.66250000000002</v>
      </c>
      <c r="G669" s="99"/>
      <c r="H669" s="101"/>
    </row>
    <row r="670" spans="1:8" x14ac:dyDescent="0.2">
      <c r="A670" s="141"/>
      <c r="B670" s="105" t="s">
        <v>43</v>
      </c>
      <c r="C670" s="99" t="s">
        <v>2932</v>
      </c>
      <c r="D670" s="107">
        <v>-24.22354</v>
      </c>
      <c r="E670" s="107">
        <v>18.73067</v>
      </c>
      <c r="F670" s="101">
        <v>208.488</v>
      </c>
      <c r="G670" s="99"/>
      <c r="H670" s="101"/>
    </row>
    <row r="671" spans="1:8" x14ac:dyDescent="0.2">
      <c r="A671" s="141"/>
      <c r="B671" s="105" t="s">
        <v>1485</v>
      </c>
      <c r="C671" s="99" t="s">
        <v>2932</v>
      </c>
      <c r="D671" s="107">
        <v>-24.37031</v>
      </c>
      <c r="E671" s="107">
        <v>18.685110000000002</v>
      </c>
      <c r="F671" s="101">
        <v>2074.2584999999999</v>
      </c>
      <c r="G671" s="99"/>
      <c r="H671" s="101"/>
    </row>
    <row r="672" spans="1:8" x14ac:dyDescent="0.2">
      <c r="A672" s="141"/>
      <c r="B672" s="98" t="s">
        <v>1488</v>
      </c>
      <c r="C672" s="99" t="s">
        <v>2932</v>
      </c>
      <c r="D672" s="107"/>
      <c r="E672" s="107"/>
      <c r="F672" s="101">
        <v>520.125</v>
      </c>
      <c r="G672" s="99"/>
      <c r="H672" s="101"/>
    </row>
    <row r="673" spans="1:8" x14ac:dyDescent="0.2">
      <c r="A673" s="141"/>
      <c r="B673" s="98" t="s">
        <v>1491</v>
      </c>
      <c r="C673" s="99" t="s">
        <v>2932</v>
      </c>
      <c r="D673" s="107">
        <v>-24.452999999999999</v>
      </c>
      <c r="E673" s="107">
        <v>18.767499999999998</v>
      </c>
      <c r="F673" s="101">
        <v>1920.63</v>
      </c>
      <c r="G673" s="99"/>
      <c r="H673" s="101"/>
    </row>
    <row r="674" spans="1:8" x14ac:dyDescent="0.2">
      <c r="A674" s="141"/>
      <c r="B674" s="105" t="s">
        <v>1494</v>
      </c>
      <c r="C674" s="99" t="s">
        <v>2932</v>
      </c>
      <c r="D674" s="107">
        <v>-24.5246</v>
      </c>
      <c r="E674" s="107">
        <v>18.825849999999999</v>
      </c>
      <c r="F674" s="101">
        <v>849.28200000000004</v>
      </c>
      <c r="G674" s="99"/>
      <c r="H674" s="101"/>
    </row>
    <row r="675" spans="1:8" x14ac:dyDescent="0.2">
      <c r="A675" s="141"/>
      <c r="B675" s="105" t="s">
        <v>1497</v>
      </c>
      <c r="C675" s="99" t="s">
        <v>2932</v>
      </c>
      <c r="D675" s="107">
        <v>-24.557009999999998</v>
      </c>
      <c r="E675" s="107">
        <v>18.797280000000001</v>
      </c>
      <c r="F675" s="101">
        <v>369.67200000000003</v>
      </c>
      <c r="G675" s="99"/>
      <c r="H675" s="101"/>
    </row>
    <row r="676" spans="1:8" x14ac:dyDescent="0.2">
      <c r="A676" s="141"/>
      <c r="B676" s="105" t="s">
        <v>919</v>
      </c>
      <c r="C676" s="99" t="s">
        <v>2932</v>
      </c>
      <c r="D676" s="107">
        <v>-24.6069</v>
      </c>
      <c r="E676" s="107">
        <v>18.838719999999999</v>
      </c>
      <c r="F676" s="101">
        <v>735.84</v>
      </c>
      <c r="G676" s="99"/>
      <c r="H676" s="101"/>
    </row>
    <row r="677" spans="1:8" x14ac:dyDescent="0.2">
      <c r="A677" s="141"/>
      <c r="B677" s="105" t="s">
        <v>1502</v>
      </c>
      <c r="C677" s="99" t="s">
        <v>2932</v>
      </c>
      <c r="D677" s="107">
        <v>-24.71162</v>
      </c>
      <c r="E677" s="107">
        <v>18.418320000000001</v>
      </c>
      <c r="F677" s="101">
        <v>104.244</v>
      </c>
      <c r="G677" s="99"/>
      <c r="H677" s="101"/>
    </row>
    <row r="678" spans="1:8" x14ac:dyDescent="0.2">
      <c r="A678" s="141"/>
      <c r="B678" s="105" t="s">
        <v>1505</v>
      </c>
      <c r="C678" s="99" t="s">
        <v>2932</v>
      </c>
      <c r="D678" s="107">
        <v>-24.70842</v>
      </c>
      <c r="E678" s="107">
        <v>18.45757</v>
      </c>
      <c r="F678" s="101">
        <v>553.08450000000005</v>
      </c>
      <c r="G678" s="99"/>
      <c r="H678" s="101"/>
    </row>
    <row r="679" spans="1:8" x14ac:dyDescent="0.2">
      <c r="A679" s="141"/>
      <c r="B679" s="105" t="s">
        <v>1508</v>
      </c>
      <c r="C679" s="99" t="s">
        <v>2932</v>
      </c>
      <c r="D679" s="107">
        <v>-24.88307</v>
      </c>
      <c r="E679" s="107">
        <v>18.980049999999999</v>
      </c>
      <c r="F679" s="101">
        <v>854.31899999999996</v>
      </c>
      <c r="G679" s="99"/>
      <c r="H679" s="101"/>
    </row>
    <row r="680" spans="1:8" x14ac:dyDescent="0.2">
      <c r="A680" s="141"/>
      <c r="B680" s="105" t="s">
        <v>1508</v>
      </c>
      <c r="C680" s="99" t="s">
        <v>2932</v>
      </c>
      <c r="D680" s="107">
        <v>-24.85022</v>
      </c>
      <c r="E680" s="107">
        <v>19.0274</v>
      </c>
      <c r="F680" s="101">
        <v>407.34</v>
      </c>
      <c r="G680" s="99"/>
      <c r="H680" s="101"/>
    </row>
    <row r="681" spans="1:8" x14ac:dyDescent="0.2">
      <c r="A681" s="141"/>
      <c r="B681" s="105" t="s">
        <v>1513</v>
      </c>
      <c r="C681" s="99" t="s">
        <v>2932</v>
      </c>
      <c r="D681" s="107">
        <v>-24.624199999999998</v>
      </c>
      <c r="E681" s="107">
        <v>18.4497</v>
      </c>
      <c r="F681" s="101">
        <v>35.04</v>
      </c>
      <c r="G681" s="99"/>
      <c r="H681" s="101"/>
    </row>
    <row r="682" spans="1:8" x14ac:dyDescent="0.2">
      <c r="A682" s="141"/>
      <c r="B682" s="105" t="s">
        <v>36</v>
      </c>
      <c r="C682" s="99" t="s">
        <v>2932</v>
      </c>
      <c r="D682" s="107"/>
      <c r="E682" s="107"/>
      <c r="F682" s="101">
        <v>169.72499999999999</v>
      </c>
      <c r="G682" s="99"/>
      <c r="H682" s="101"/>
    </row>
    <row r="683" spans="1:8" x14ac:dyDescent="0.2">
      <c r="A683" s="141"/>
      <c r="B683" s="105" t="s">
        <v>1518</v>
      </c>
      <c r="C683" s="99" t="s">
        <v>2932</v>
      </c>
      <c r="D683" s="107">
        <v>-24.59196</v>
      </c>
      <c r="E683" s="107">
        <v>18.61026</v>
      </c>
      <c r="F683" s="101">
        <v>104.1345</v>
      </c>
      <c r="G683" s="99"/>
      <c r="H683" s="101"/>
    </row>
    <row r="684" spans="1:8" x14ac:dyDescent="0.2">
      <c r="A684" s="141"/>
      <c r="B684" s="105" t="s">
        <v>1106</v>
      </c>
      <c r="C684" s="99" t="s">
        <v>2932</v>
      </c>
      <c r="D684" s="107">
        <v>-24.476600000000001</v>
      </c>
      <c r="E684" s="107">
        <v>18.21031</v>
      </c>
      <c r="F684" s="101">
        <v>312.51299999999998</v>
      </c>
      <c r="G684" s="99"/>
      <c r="H684" s="101"/>
    </row>
    <row r="685" spans="1:8" x14ac:dyDescent="0.2">
      <c r="A685" s="141"/>
      <c r="B685" s="105"/>
      <c r="C685" s="99" t="s">
        <v>2932</v>
      </c>
      <c r="D685" s="107">
        <v>-24.587479999999999</v>
      </c>
      <c r="E685" s="107">
        <v>18.151959999999999</v>
      </c>
      <c r="F685" s="101">
        <v>0</v>
      </c>
      <c r="G685" s="99"/>
      <c r="H685" s="101"/>
    </row>
    <row r="686" spans="1:8" x14ac:dyDescent="0.2">
      <c r="A686" s="141"/>
      <c r="B686" s="105" t="s">
        <v>1525</v>
      </c>
      <c r="C686" s="99" t="s">
        <v>2932</v>
      </c>
      <c r="D686" s="107">
        <v>-24.522300000000001</v>
      </c>
      <c r="E686" s="107">
        <v>18.155799999999999</v>
      </c>
      <c r="F686" s="101">
        <v>33.945</v>
      </c>
      <c r="G686" s="99"/>
      <c r="H686" s="101"/>
    </row>
    <row r="687" spans="1:8" x14ac:dyDescent="0.2">
      <c r="A687" s="141"/>
      <c r="B687" s="98" t="s">
        <v>1528</v>
      </c>
      <c r="C687" s="99" t="s">
        <v>2932</v>
      </c>
      <c r="D687" s="107"/>
      <c r="E687" s="107"/>
      <c r="F687" s="101">
        <v>343.83</v>
      </c>
      <c r="G687" s="99"/>
      <c r="H687" s="101"/>
    </row>
    <row r="688" spans="1:8" x14ac:dyDescent="0.2">
      <c r="A688" s="141"/>
      <c r="B688" s="105" t="s">
        <v>1530</v>
      </c>
      <c r="C688" s="99" t="s">
        <v>2932</v>
      </c>
      <c r="D688" s="107">
        <v>-24.690049999999999</v>
      </c>
      <c r="E688" s="107">
        <v>18.272590000000001</v>
      </c>
      <c r="F688" s="101">
        <v>262.8</v>
      </c>
      <c r="G688" s="99"/>
      <c r="H688" s="101"/>
    </row>
    <row r="689" spans="1:8" x14ac:dyDescent="0.2">
      <c r="A689" s="141"/>
      <c r="B689" s="105" t="s">
        <v>1528</v>
      </c>
      <c r="C689" s="99" t="s">
        <v>2932</v>
      </c>
      <c r="D689" s="107"/>
      <c r="E689" s="107"/>
      <c r="F689" s="101">
        <v>334.52249999999998</v>
      </c>
      <c r="G689" s="99"/>
      <c r="H689" s="101"/>
    </row>
    <row r="690" spans="1:8" x14ac:dyDescent="0.2">
      <c r="A690" s="141"/>
      <c r="B690" s="105" t="s">
        <v>1360</v>
      </c>
      <c r="C690" s="99" t="s">
        <v>2932</v>
      </c>
      <c r="D690" s="107">
        <v>-24.734649999999998</v>
      </c>
      <c r="E690" s="107">
        <v>18.186969999999999</v>
      </c>
      <c r="F690" s="101">
        <v>982.21500000000003</v>
      </c>
      <c r="G690" s="99"/>
      <c r="H690" s="101"/>
    </row>
    <row r="691" spans="1:8" x14ac:dyDescent="0.2">
      <c r="A691" s="141"/>
      <c r="B691" s="105" t="s">
        <v>1537</v>
      </c>
      <c r="C691" s="99" t="s">
        <v>2932</v>
      </c>
      <c r="D691" s="107"/>
      <c r="E691" s="107"/>
      <c r="F691" s="101">
        <v>211.44450000000001</v>
      </c>
      <c r="G691" s="99"/>
      <c r="H691" s="101"/>
    </row>
    <row r="692" spans="1:8" x14ac:dyDescent="0.2">
      <c r="A692" s="141"/>
      <c r="B692" s="98" t="s">
        <v>1540</v>
      </c>
      <c r="C692" s="99" t="s">
        <v>2932</v>
      </c>
      <c r="D692" s="107">
        <v>-24.81728</v>
      </c>
      <c r="E692" s="107">
        <v>18.280200000000001</v>
      </c>
      <c r="F692" s="101">
        <v>547.28099999999995</v>
      </c>
      <c r="G692" s="99"/>
      <c r="H692" s="101"/>
    </row>
    <row r="693" spans="1:8" x14ac:dyDescent="0.2">
      <c r="A693" s="141"/>
      <c r="B693" s="98" t="s">
        <v>1543</v>
      </c>
      <c r="C693" s="99" t="s">
        <v>2932</v>
      </c>
      <c r="D693" s="107">
        <v>-24.910609999999998</v>
      </c>
      <c r="E693" s="107">
        <v>18.35022</v>
      </c>
      <c r="F693" s="101">
        <v>441.50400000000002</v>
      </c>
      <c r="G693" s="99"/>
      <c r="H693" s="101"/>
    </row>
    <row r="694" spans="1:8" x14ac:dyDescent="0.2">
      <c r="A694" s="141"/>
      <c r="B694" s="98" t="s">
        <v>1543</v>
      </c>
      <c r="C694" s="99" t="s">
        <v>2932</v>
      </c>
      <c r="D694" s="107">
        <v>-24.8688</v>
      </c>
      <c r="E694" s="107">
        <v>18.370360000000002</v>
      </c>
      <c r="F694" s="101">
        <v>130.85249999999999</v>
      </c>
      <c r="G694" s="99"/>
      <c r="H694" s="101"/>
    </row>
    <row r="695" spans="1:8" x14ac:dyDescent="0.2">
      <c r="A695" s="141"/>
      <c r="B695" s="98" t="s">
        <v>975</v>
      </c>
      <c r="C695" s="99" t="s">
        <v>2932</v>
      </c>
      <c r="D695" s="107"/>
      <c r="E695" s="107"/>
      <c r="F695" s="101">
        <v>257.65350000000001</v>
      </c>
      <c r="G695" s="99"/>
      <c r="H695" s="101"/>
    </row>
    <row r="696" spans="1:8" x14ac:dyDescent="0.2">
      <c r="A696" s="141"/>
      <c r="B696" s="98" t="s">
        <v>1550</v>
      </c>
      <c r="C696" s="99" t="s">
        <v>2932</v>
      </c>
      <c r="D696" s="107">
        <v>-24.94633</v>
      </c>
      <c r="E696" s="107">
        <v>18.225079999999998</v>
      </c>
      <c r="F696" s="101">
        <v>725.4375</v>
      </c>
      <c r="G696" s="99"/>
      <c r="H696" s="101"/>
    </row>
    <row r="697" spans="1:8" x14ac:dyDescent="0.2">
      <c r="A697" s="141"/>
      <c r="B697" s="105" t="s">
        <v>1553</v>
      </c>
      <c r="C697" s="99" t="s">
        <v>2932</v>
      </c>
      <c r="D697" s="107">
        <v>-24.91582</v>
      </c>
      <c r="E697" s="107">
        <v>18.09563</v>
      </c>
      <c r="F697" s="101">
        <v>929.10749999999996</v>
      </c>
      <c r="G697" s="99"/>
      <c r="H697" s="101"/>
    </row>
    <row r="698" spans="1:8" x14ac:dyDescent="0.2">
      <c r="A698" s="141"/>
      <c r="B698" s="105" t="s">
        <v>1556</v>
      </c>
      <c r="C698" s="99" t="s">
        <v>2932</v>
      </c>
      <c r="D698" s="107">
        <v>-24.8767</v>
      </c>
      <c r="E698" s="107">
        <v>18.002849999999999</v>
      </c>
      <c r="F698" s="101">
        <v>374.81849999999997</v>
      </c>
      <c r="G698" s="99"/>
      <c r="H698" s="101"/>
    </row>
    <row r="699" spans="1:8" x14ac:dyDescent="0.2">
      <c r="A699" s="141"/>
      <c r="B699" s="105" t="s">
        <v>1559</v>
      </c>
      <c r="C699" s="99" t="s">
        <v>2932</v>
      </c>
      <c r="D699" s="107">
        <v>-24.949529999999999</v>
      </c>
      <c r="E699" s="107">
        <v>18.046880000000002</v>
      </c>
      <c r="F699" s="101">
        <v>532.49850000000004</v>
      </c>
      <c r="G699" s="99"/>
      <c r="H699" s="101"/>
    </row>
    <row r="700" spans="1:8" x14ac:dyDescent="0.2">
      <c r="A700" s="141"/>
      <c r="B700" s="105" t="s">
        <v>1561</v>
      </c>
      <c r="C700" s="99" t="s">
        <v>2932</v>
      </c>
      <c r="D700" s="107">
        <v>-25.021059999999999</v>
      </c>
      <c r="E700" s="107">
        <v>18.068470000000001</v>
      </c>
      <c r="F700" s="101">
        <v>342.62549999999999</v>
      </c>
      <c r="G700" s="99"/>
      <c r="H700" s="101"/>
    </row>
    <row r="701" spans="1:8" x14ac:dyDescent="0.2">
      <c r="A701" s="141"/>
      <c r="B701" s="105" t="s">
        <v>1561</v>
      </c>
      <c r="C701" s="99" t="s">
        <v>2932</v>
      </c>
      <c r="D701" s="107">
        <v>-24.969249999999999</v>
      </c>
      <c r="E701" s="107">
        <v>18.034970000000001</v>
      </c>
      <c r="F701" s="101">
        <v>465.375</v>
      </c>
      <c r="G701" s="99"/>
      <c r="H701" s="101"/>
    </row>
    <row r="702" spans="1:8" x14ac:dyDescent="0.2">
      <c r="A702" s="141"/>
      <c r="B702" s="105" t="s">
        <v>7</v>
      </c>
      <c r="C702" s="99" t="s">
        <v>2932</v>
      </c>
      <c r="D702" s="107">
        <v>-25.009250000000002</v>
      </c>
      <c r="E702" s="107">
        <v>18.12679</v>
      </c>
      <c r="F702" s="101">
        <v>0</v>
      </c>
      <c r="G702" s="99"/>
      <c r="H702" s="101"/>
    </row>
    <row r="703" spans="1:8" x14ac:dyDescent="0.2">
      <c r="A703" s="141"/>
      <c r="B703" s="105" t="s">
        <v>1567</v>
      </c>
      <c r="C703" s="99" t="s">
        <v>2932</v>
      </c>
      <c r="D703" s="107">
        <v>-25.037990000000001</v>
      </c>
      <c r="E703" s="107">
        <v>18.28341</v>
      </c>
      <c r="F703" s="101">
        <v>785.00549999999998</v>
      </c>
      <c r="G703" s="99"/>
      <c r="H703" s="101"/>
    </row>
    <row r="704" spans="1:8" x14ac:dyDescent="0.2">
      <c r="A704" s="141"/>
      <c r="B704" s="98" t="s">
        <v>1570</v>
      </c>
      <c r="C704" s="99" t="s">
        <v>2932</v>
      </c>
      <c r="D704" s="107">
        <v>-24.978380000000001</v>
      </c>
      <c r="E704" s="107">
        <v>18.433730000000001</v>
      </c>
      <c r="F704" s="101">
        <v>340.32600000000002</v>
      </c>
      <c r="G704" s="99"/>
      <c r="H704" s="101"/>
    </row>
    <row r="705" spans="1:8" x14ac:dyDescent="0.2">
      <c r="A705" s="141"/>
      <c r="B705" s="98"/>
      <c r="C705" s="99" t="s">
        <v>2932</v>
      </c>
      <c r="D705" s="107"/>
      <c r="E705" s="107"/>
      <c r="F705" s="101">
        <v>0</v>
      </c>
      <c r="G705" s="99"/>
      <c r="H705" s="101"/>
    </row>
    <row r="706" spans="1:8" x14ac:dyDescent="0.2">
      <c r="A706" s="141"/>
      <c r="B706" s="98" t="s">
        <v>1574</v>
      </c>
      <c r="C706" s="99" t="s">
        <v>2932</v>
      </c>
      <c r="D706" s="107">
        <v>-24.989509999999999</v>
      </c>
      <c r="E706" s="107">
        <v>18.403300000000002</v>
      </c>
      <c r="F706" s="101">
        <v>750.73199999999997</v>
      </c>
      <c r="G706" s="99"/>
      <c r="H706" s="101"/>
    </row>
    <row r="707" spans="1:8" x14ac:dyDescent="0.2">
      <c r="A707" s="141"/>
      <c r="B707" s="98" t="s">
        <v>1577</v>
      </c>
      <c r="C707" s="99" t="s">
        <v>2932</v>
      </c>
      <c r="D707" s="107">
        <v>-24.95628</v>
      </c>
      <c r="E707" s="107">
        <v>18.458259999999999</v>
      </c>
      <c r="F707" s="101">
        <v>602.57849999999996</v>
      </c>
      <c r="G707" s="99"/>
      <c r="H707" s="101"/>
    </row>
    <row r="708" spans="1:8" x14ac:dyDescent="0.2">
      <c r="A708" s="141"/>
      <c r="B708" s="98" t="s">
        <v>1580</v>
      </c>
      <c r="C708" s="99" t="s">
        <v>2932</v>
      </c>
      <c r="D708" s="107">
        <v>-25.00263</v>
      </c>
      <c r="E708" s="107">
        <v>18.541899999999998</v>
      </c>
      <c r="F708" s="101">
        <v>731.56949999999995</v>
      </c>
      <c r="G708" s="99"/>
      <c r="H708" s="101"/>
    </row>
    <row r="709" spans="1:8" x14ac:dyDescent="0.2">
      <c r="A709" s="141"/>
      <c r="B709" s="98" t="s">
        <v>1583</v>
      </c>
      <c r="C709" s="99" t="s">
        <v>2932</v>
      </c>
      <c r="D709" s="107"/>
      <c r="E709" s="107"/>
      <c r="F709" s="101">
        <v>283.82400000000001</v>
      </c>
      <c r="G709" s="99"/>
      <c r="H709" s="101"/>
    </row>
    <row r="710" spans="1:8" x14ac:dyDescent="0.2">
      <c r="A710" s="141"/>
      <c r="B710" s="98" t="s">
        <v>1586</v>
      </c>
      <c r="C710" s="99" t="s">
        <v>2932</v>
      </c>
      <c r="D710" s="107">
        <v>-25.138580000000001</v>
      </c>
      <c r="E710" s="107">
        <v>18.718689999999999</v>
      </c>
      <c r="F710" s="101">
        <v>385.44</v>
      </c>
      <c r="G710" s="99"/>
      <c r="H710" s="101"/>
    </row>
    <row r="711" spans="1:8" x14ac:dyDescent="0.2">
      <c r="A711" s="141"/>
      <c r="B711" s="98" t="s">
        <v>1588</v>
      </c>
      <c r="C711" s="99" t="s">
        <v>2932</v>
      </c>
      <c r="D711" s="107">
        <v>-25.06466</v>
      </c>
      <c r="E711" s="107">
        <v>18.717099999999999</v>
      </c>
      <c r="F711" s="101">
        <v>2737.5</v>
      </c>
      <c r="G711" s="99"/>
      <c r="H711" s="101"/>
    </row>
    <row r="712" spans="1:8" x14ac:dyDescent="0.2">
      <c r="A712" s="141"/>
      <c r="B712" s="98" t="s">
        <v>1590</v>
      </c>
      <c r="C712" s="99" t="s">
        <v>2932</v>
      </c>
      <c r="D712" s="107"/>
      <c r="E712" s="107"/>
      <c r="F712" s="101">
        <v>9166.2450000000008</v>
      </c>
      <c r="G712" s="99"/>
      <c r="H712" s="101"/>
    </row>
    <row r="713" spans="1:8" x14ac:dyDescent="0.2">
      <c r="A713" s="141"/>
      <c r="B713" s="98" t="s">
        <v>1590</v>
      </c>
      <c r="C713" s="99" t="s">
        <v>2932</v>
      </c>
      <c r="D713" s="107">
        <v>-25.143180000000001</v>
      </c>
      <c r="E713" s="107">
        <v>18.670020000000001</v>
      </c>
      <c r="F713" s="101">
        <v>5694</v>
      </c>
      <c r="G713" s="99"/>
      <c r="H713" s="101"/>
    </row>
    <row r="714" spans="1:8" x14ac:dyDescent="0.2">
      <c r="A714" s="141"/>
      <c r="B714" s="98" t="s">
        <v>1590</v>
      </c>
      <c r="C714" s="99" t="s">
        <v>2932</v>
      </c>
      <c r="D714" s="107">
        <v>-25.146979999999999</v>
      </c>
      <c r="E714" s="107">
        <v>18.62584</v>
      </c>
      <c r="F714" s="101">
        <v>210.24</v>
      </c>
      <c r="G714" s="99"/>
      <c r="H714" s="101"/>
    </row>
    <row r="715" spans="1:8" x14ac:dyDescent="0.2">
      <c r="A715" s="141"/>
      <c r="B715" s="98" t="s">
        <v>1590</v>
      </c>
      <c r="C715" s="99" t="s">
        <v>2932</v>
      </c>
      <c r="D715" s="107">
        <v>-25.10858</v>
      </c>
      <c r="E715" s="107">
        <v>18.63898</v>
      </c>
      <c r="F715" s="101">
        <v>2940.0749999999998</v>
      </c>
      <c r="G715" s="99"/>
      <c r="H715" s="101"/>
    </row>
    <row r="716" spans="1:8" x14ac:dyDescent="0.2">
      <c r="A716" s="141"/>
      <c r="B716" s="98" t="s">
        <v>1596</v>
      </c>
      <c r="C716" s="99" t="s">
        <v>2932</v>
      </c>
      <c r="D716" s="107">
        <v>-25.160540000000001</v>
      </c>
      <c r="E716" s="107">
        <v>18.518820000000002</v>
      </c>
      <c r="F716" s="101">
        <v>5157.45</v>
      </c>
      <c r="G716" s="99"/>
      <c r="H716" s="101"/>
    </row>
    <row r="717" spans="1:8" x14ac:dyDescent="0.2">
      <c r="A717" s="141"/>
      <c r="B717" s="98" t="s">
        <v>1599</v>
      </c>
      <c r="C717" s="99" t="s">
        <v>2932</v>
      </c>
      <c r="D717" s="107">
        <v>-25.093710000000002</v>
      </c>
      <c r="E717" s="107">
        <v>18.515699999999999</v>
      </c>
      <c r="F717" s="101">
        <v>832.74749999999995</v>
      </c>
      <c r="G717" s="99"/>
      <c r="H717" s="101"/>
    </row>
    <row r="718" spans="1:8" x14ac:dyDescent="0.2">
      <c r="A718" s="141"/>
      <c r="B718" s="98" t="s">
        <v>1600</v>
      </c>
      <c r="C718" s="99" t="s">
        <v>2932</v>
      </c>
      <c r="D718" s="107">
        <v>-25.197009999999999</v>
      </c>
      <c r="E718" s="107">
        <v>18.448979999999999</v>
      </c>
      <c r="F718" s="101">
        <v>30.66</v>
      </c>
      <c r="G718" s="99"/>
      <c r="H718" s="101"/>
    </row>
    <row r="719" spans="1:8" x14ac:dyDescent="0.2">
      <c r="A719" s="141"/>
      <c r="B719" s="98" t="s">
        <v>1603</v>
      </c>
      <c r="C719" s="99" t="s">
        <v>2932</v>
      </c>
      <c r="D719" s="107">
        <v>-25.15382</v>
      </c>
      <c r="E719" s="107">
        <v>18.45862</v>
      </c>
      <c r="F719" s="101">
        <v>529.87049999999999</v>
      </c>
      <c r="G719" s="99"/>
      <c r="H719" s="101"/>
    </row>
    <row r="720" spans="1:8" x14ac:dyDescent="0.2">
      <c r="A720" s="141"/>
      <c r="B720" s="98" t="s">
        <v>1605</v>
      </c>
      <c r="C720" s="99" t="s">
        <v>2932</v>
      </c>
      <c r="D720" s="107">
        <v>-25.210560000000001</v>
      </c>
      <c r="E720" s="107">
        <v>18.391089999999998</v>
      </c>
      <c r="F720" s="101">
        <v>573.45150000000001</v>
      </c>
      <c r="G720" s="99"/>
      <c r="H720" s="101"/>
    </row>
    <row r="721" spans="1:8" x14ac:dyDescent="0.2">
      <c r="A721" s="141"/>
      <c r="B721" s="98" t="s">
        <v>1608</v>
      </c>
      <c r="C721" s="99" t="s">
        <v>2932</v>
      </c>
      <c r="D721" s="107">
        <v>-25.155149999999999</v>
      </c>
      <c r="E721" s="107">
        <v>18.39349</v>
      </c>
      <c r="F721" s="101">
        <v>438</v>
      </c>
      <c r="G721" s="99"/>
      <c r="H721" s="101"/>
    </row>
    <row r="722" spans="1:8" x14ac:dyDescent="0.2">
      <c r="A722" s="141"/>
      <c r="B722" s="98" t="s">
        <v>1610</v>
      </c>
      <c r="C722" s="99" t="s">
        <v>2932</v>
      </c>
      <c r="D722" s="107">
        <v>-25.290420000000001</v>
      </c>
      <c r="E722" s="107">
        <v>18.41573</v>
      </c>
      <c r="F722" s="101">
        <v>386.4255</v>
      </c>
      <c r="G722" s="99"/>
      <c r="H722" s="101"/>
    </row>
    <row r="723" spans="1:8" x14ac:dyDescent="0.2">
      <c r="A723" s="141"/>
      <c r="B723" s="98" t="s">
        <v>1610</v>
      </c>
      <c r="C723" s="99" t="s">
        <v>2932</v>
      </c>
      <c r="D723" s="107"/>
      <c r="E723" s="107"/>
      <c r="F723" s="101">
        <v>840.96</v>
      </c>
      <c r="G723" s="99"/>
      <c r="H723" s="101"/>
    </row>
    <row r="724" spans="1:8" x14ac:dyDescent="0.2">
      <c r="A724" s="141"/>
      <c r="B724" s="98" t="s">
        <v>1614</v>
      </c>
      <c r="C724" s="99" t="s">
        <v>2932</v>
      </c>
      <c r="D724" s="107"/>
      <c r="E724" s="107"/>
      <c r="F724" s="101">
        <v>397.15649999999999</v>
      </c>
      <c r="G724" s="99"/>
      <c r="H724" s="101"/>
    </row>
    <row r="725" spans="1:8" x14ac:dyDescent="0.2">
      <c r="A725" s="141"/>
      <c r="B725" s="98" t="s">
        <v>1617</v>
      </c>
      <c r="C725" s="99" t="s">
        <v>2932</v>
      </c>
      <c r="D725" s="107">
        <v>-25.253509999999999</v>
      </c>
      <c r="E725" s="107">
        <v>18.526589999999999</v>
      </c>
      <c r="F725" s="101">
        <v>429.89699999999999</v>
      </c>
      <c r="G725" s="99"/>
      <c r="H725" s="101"/>
    </row>
    <row r="726" spans="1:8" x14ac:dyDescent="0.2">
      <c r="A726" s="141"/>
      <c r="B726" s="98" t="s">
        <v>1618</v>
      </c>
      <c r="C726" s="99" t="s">
        <v>2932</v>
      </c>
      <c r="D726" s="107"/>
      <c r="E726" s="107"/>
      <c r="F726" s="101">
        <v>249.66</v>
      </c>
      <c r="G726" s="99"/>
      <c r="H726" s="101"/>
    </row>
    <row r="727" spans="1:8" x14ac:dyDescent="0.2">
      <c r="A727" s="141"/>
      <c r="B727" s="98" t="s">
        <v>1621</v>
      </c>
      <c r="C727" s="99" t="s">
        <v>2932</v>
      </c>
      <c r="D727" s="107">
        <v>-25.260190000000001</v>
      </c>
      <c r="E727" s="107">
        <v>18.615970000000001</v>
      </c>
      <c r="F727" s="101">
        <v>175.63800000000001</v>
      </c>
      <c r="G727" s="99"/>
      <c r="H727" s="101"/>
    </row>
    <row r="728" spans="1:8" x14ac:dyDescent="0.2">
      <c r="A728" s="141"/>
      <c r="B728" s="98" t="s">
        <v>1623</v>
      </c>
      <c r="C728" s="99" t="s">
        <v>2932</v>
      </c>
      <c r="D728" s="107">
        <v>-25.213049999999999</v>
      </c>
      <c r="E728" s="107">
        <v>18.634409999999999</v>
      </c>
      <c r="F728" s="101">
        <v>602.90700000000004</v>
      </c>
      <c r="G728" s="99"/>
      <c r="H728" s="101"/>
    </row>
    <row r="729" spans="1:8" x14ac:dyDescent="0.2">
      <c r="A729" s="141"/>
      <c r="B729" s="98" t="s">
        <v>1625</v>
      </c>
      <c r="C729" s="99" t="s">
        <v>2932</v>
      </c>
      <c r="D729" s="107">
        <v>-25.22006</v>
      </c>
      <c r="E729" s="107">
        <v>18.684439999999999</v>
      </c>
      <c r="F729" s="101">
        <v>730.36500000000001</v>
      </c>
      <c r="G729" s="99"/>
      <c r="H729" s="101"/>
    </row>
    <row r="730" spans="1:8" x14ac:dyDescent="0.2">
      <c r="A730" s="141"/>
      <c r="B730" s="98" t="s">
        <v>1625</v>
      </c>
      <c r="C730" s="99" t="s">
        <v>2932</v>
      </c>
      <c r="D730" s="107"/>
      <c r="E730" s="107"/>
      <c r="F730" s="101">
        <v>766.5</v>
      </c>
      <c r="G730" s="99"/>
      <c r="H730" s="101"/>
    </row>
    <row r="731" spans="1:8" x14ac:dyDescent="0.2">
      <c r="A731" s="141"/>
      <c r="B731" s="98" t="s">
        <v>1625</v>
      </c>
      <c r="C731" s="99" t="s">
        <v>2932</v>
      </c>
      <c r="D731" s="107"/>
      <c r="E731" s="107"/>
      <c r="F731" s="101">
        <v>4982.25</v>
      </c>
      <c r="G731" s="99"/>
      <c r="H731" s="101"/>
    </row>
    <row r="732" spans="1:8" x14ac:dyDescent="0.2">
      <c r="A732" s="141"/>
      <c r="B732" s="105" t="s">
        <v>284</v>
      </c>
      <c r="C732" s="99" t="s">
        <v>2932</v>
      </c>
      <c r="D732" s="107">
        <v>-25.419650000000001</v>
      </c>
      <c r="E732" s="107">
        <v>18.83558</v>
      </c>
      <c r="F732" s="101">
        <v>250.755</v>
      </c>
      <c r="G732" s="99"/>
      <c r="H732" s="101"/>
    </row>
    <row r="733" spans="1:8" x14ac:dyDescent="0.2">
      <c r="A733" s="141"/>
      <c r="B733" s="105" t="s">
        <v>1631</v>
      </c>
      <c r="C733" s="99" t="s">
        <v>2932</v>
      </c>
      <c r="D733" s="107">
        <v>-25.367909999999998</v>
      </c>
      <c r="E733" s="107">
        <v>18.739329999999999</v>
      </c>
      <c r="F733" s="101">
        <v>1442.8815</v>
      </c>
      <c r="G733" s="99"/>
      <c r="H733" s="101"/>
    </row>
    <row r="734" spans="1:8" x14ac:dyDescent="0.2">
      <c r="A734" s="141"/>
      <c r="B734" s="98" t="s">
        <v>1634</v>
      </c>
      <c r="C734" s="99" t="s">
        <v>2932</v>
      </c>
      <c r="D734" s="107">
        <v>-25.312989999999999</v>
      </c>
      <c r="E734" s="107">
        <v>18.581759999999999</v>
      </c>
      <c r="F734" s="101">
        <v>286.89</v>
      </c>
      <c r="G734" s="99"/>
      <c r="H734" s="101"/>
    </row>
    <row r="735" spans="1:8" x14ac:dyDescent="0.2">
      <c r="A735" s="141"/>
      <c r="B735" s="98" t="s">
        <v>1637</v>
      </c>
      <c r="C735" s="99" t="s">
        <v>2932</v>
      </c>
      <c r="D735" s="107">
        <v>-25.317170000000001</v>
      </c>
      <c r="E735" s="107">
        <v>18.705259999999999</v>
      </c>
      <c r="F735" s="101">
        <v>337.8075</v>
      </c>
      <c r="G735" s="99"/>
      <c r="H735" s="101"/>
    </row>
    <row r="736" spans="1:8" x14ac:dyDescent="0.2">
      <c r="A736" s="141"/>
      <c r="B736" s="98" t="s">
        <v>325</v>
      </c>
      <c r="C736" s="99" t="s">
        <v>2932</v>
      </c>
      <c r="D736" s="107">
        <v>-25.304649999999999</v>
      </c>
      <c r="E736" s="107">
        <v>18.560169999999999</v>
      </c>
      <c r="F736" s="101">
        <v>273.75</v>
      </c>
      <c r="G736" s="99"/>
      <c r="H736" s="101"/>
    </row>
    <row r="737" spans="1:8" x14ac:dyDescent="0.2">
      <c r="A737" s="141"/>
      <c r="B737" s="98" t="s">
        <v>325</v>
      </c>
      <c r="C737" s="99" t="s">
        <v>2932</v>
      </c>
      <c r="D737" s="107">
        <v>-25.347349999999999</v>
      </c>
      <c r="E737" s="107">
        <v>18.519680000000001</v>
      </c>
      <c r="F737" s="101">
        <v>325.76249999999999</v>
      </c>
      <c r="G737" s="99"/>
      <c r="H737" s="101"/>
    </row>
    <row r="738" spans="1:8" x14ac:dyDescent="0.2">
      <c r="A738" s="141"/>
      <c r="B738" s="98" t="s">
        <v>1643</v>
      </c>
      <c r="C738" s="99" t="s">
        <v>2932</v>
      </c>
      <c r="D738" s="107">
        <v>-25.3979</v>
      </c>
      <c r="E738" s="107">
        <v>18.490729999999999</v>
      </c>
      <c r="F738" s="101">
        <v>766.71900000000005</v>
      </c>
      <c r="G738" s="99"/>
      <c r="H738" s="101"/>
    </row>
    <row r="739" spans="1:8" x14ac:dyDescent="0.2">
      <c r="A739" s="141"/>
      <c r="B739" s="98" t="s">
        <v>1646</v>
      </c>
      <c r="C739" s="99" t="s">
        <v>2932</v>
      </c>
      <c r="D739" s="107">
        <v>-25.3992</v>
      </c>
      <c r="E739" s="107">
        <v>18.409590000000001</v>
      </c>
      <c r="F739" s="101">
        <v>1087.335</v>
      </c>
      <c r="G739" s="99"/>
      <c r="H739" s="101"/>
    </row>
    <row r="740" spans="1:8" x14ac:dyDescent="0.2">
      <c r="A740" s="141"/>
      <c r="B740" s="105" t="s">
        <v>1649</v>
      </c>
      <c r="C740" s="99" t="s">
        <v>2932</v>
      </c>
      <c r="D740" s="107">
        <v>-25.3992</v>
      </c>
      <c r="E740" s="107">
        <v>18.409590000000001</v>
      </c>
      <c r="F740" s="101">
        <v>1087.335</v>
      </c>
      <c r="G740" s="99"/>
      <c r="H740" s="101"/>
    </row>
    <row r="741" spans="1:8" x14ac:dyDescent="0.2">
      <c r="A741" s="141"/>
      <c r="B741" s="98" t="s">
        <v>1083</v>
      </c>
      <c r="C741" s="99" t="s">
        <v>2932</v>
      </c>
      <c r="D741" s="107">
        <v>-25.318180000000002</v>
      </c>
      <c r="E741" s="107">
        <v>18.34057</v>
      </c>
      <c r="F741" s="101">
        <v>1250.0519999999999</v>
      </c>
      <c r="G741" s="99"/>
      <c r="H741" s="101"/>
    </row>
    <row r="742" spans="1:8" x14ac:dyDescent="0.2">
      <c r="A742" s="141"/>
      <c r="B742" s="98" t="s">
        <v>1653</v>
      </c>
      <c r="C742" s="99" t="s">
        <v>2932</v>
      </c>
      <c r="D742" s="107">
        <v>-25.430669999999999</v>
      </c>
      <c r="E742" s="107">
        <v>18.348120000000002</v>
      </c>
      <c r="F742" s="101">
        <v>12446.865</v>
      </c>
      <c r="G742" s="99"/>
      <c r="H742" s="101"/>
    </row>
    <row r="743" spans="1:8" x14ac:dyDescent="0.2">
      <c r="A743" s="141"/>
      <c r="B743" s="98" t="s">
        <v>1656</v>
      </c>
      <c r="C743" s="99" t="s">
        <v>2932</v>
      </c>
      <c r="D743" s="107">
        <v>-25.315200000000001</v>
      </c>
      <c r="E743" s="107">
        <v>18.229289999999999</v>
      </c>
      <c r="F743" s="101">
        <v>445.77449999999999</v>
      </c>
      <c r="G743" s="99"/>
      <c r="H743" s="101"/>
    </row>
    <row r="744" spans="1:8" x14ac:dyDescent="0.2">
      <c r="A744" s="141"/>
      <c r="B744" s="98" t="s">
        <v>1659</v>
      </c>
      <c r="C744" s="99" t="s">
        <v>2932</v>
      </c>
      <c r="D744" s="107">
        <v>-25.433759999999999</v>
      </c>
      <c r="E744" s="107">
        <v>18.175270000000001</v>
      </c>
      <c r="F744" s="101">
        <v>491.5455</v>
      </c>
      <c r="G744" s="99"/>
      <c r="H744" s="101"/>
    </row>
    <row r="745" spans="1:8" x14ac:dyDescent="0.2">
      <c r="A745" s="141"/>
      <c r="B745" s="98" t="s">
        <v>1662</v>
      </c>
      <c r="C745" s="99" t="s">
        <v>2932</v>
      </c>
      <c r="D745" s="107">
        <v>-25.31494</v>
      </c>
      <c r="E745" s="107">
        <v>18.090009999999999</v>
      </c>
      <c r="F745" s="101">
        <v>204.76499999999999</v>
      </c>
      <c r="G745" s="99"/>
      <c r="H745" s="101"/>
    </row>
    <row r="746" spans="1:8" x14ac:dyDescent="0.2">
      <c r="A746" s="141"/>
      <c r="B746" s="98" t="s">
        <v>1665</v>
      </c>
      <c r="C746" s="99" t="s">
        <v>2932</v>
      </c>
      <c r="D746" s="107">
        <v>-25.309100000000001</v>
      </c>
      <c r="E746" s="107">
        <v>17.86103</v>
      </c>
      <c r="F746" s="101">
        <v>508.08</v>
      </c>
      <c r="G746" s="99"/>
      <c r="H746" s="101"/>
    </row>
    <row r="747" spans="1:8" x14ac:dyDescent="0.2">
      <c r="A747" s="141"/>
      <c r="B747" s="104" t="s">
        <v>1668</v>
      </c>
      <c r="C747" s="99" t="s">
        <v>2932</v>
      </c>
      <c r="D747" s="103">
        <v>-23.959599999999998</v>
      </c>
      <c r="E747" s="103">
        <v>18.983409999999999</v>
      </c>
      <c r="F747" s="101">
        <v>1040.25</v>
      </c>
      <c r="G747" s="99"/>
      <c r="H747" s="101"/>
    </row>
    <row r="748" spans="1:8" x14ac:dyDescent="0.2">
      <c r="A748" s="141"/>
      <c r="B748" s="104" t="s">
        <v>1670</v>
      </c>
      <c r="C748" s="99" t="s">
        <v>2932</v>
      </c>
      <c r="D748" s="103">
        <v>-24.016819999999999</v>
      </c>
      <c r="E748" s="103">
        <v>19.014530000000001</v>
      </c>
      <c r="F748" s="101">
        <v>952.65</v>
      </c>
      <c r="G748" s="99"/>
      <c r="H748" s="101"/>
    </row>
    <row r="749" spans="1:8" x14ac:dyDescent="0.2">
      <c r="A749" s="141"/>
      <c r="B749" s="104" t="s">
        <v>1672</v>
      </c>
      <c r="C749" s="99" t="s">
        <v>2932</v>
      </c>
      <c r="D749" s="103">
        <v>-24.083690000000001</v>
      </c>
      <c r="E749" s="103">
        <v>19.01275</v>
      </c>
      <c r="F749" s="101">
        <v>678.13350000000003</v>
      </c>
      <c r="G749" s="99"/>
      <c r="H749" s="101"/>
    </row>
    <row r="750" spans="1:8" x14ac:dyDescent="0.2">
      <c r="A750" s="141"/>
      <c r="B750" s="105" t="s">
        <v>1674</v>
      </c>
      <c r="C750" s="99" t="s">
        <v>2932</v>
      </c>
      <c r="D750" s="107">
        <v>-24.067519999999998</v>
      </c>
      <c r="E750" s="107">
        <v>19.006229999999999</v>
      </c>
      <c r="F750" s="101">
        <v>596.77499999999998</v>
      </c>
      <c r="G750" s="99"/>
      <c r="H750" s="101"/>
    </row>
    <row r="751" spans="1:8" x14ac:dyDescent="0.2">
      <c r="A751" s="141"/>
      <c r="B751" s="105" t="s">
        <v>1677</v>
      </c>
      <c r="C751" s="99" t="s">
        <v>2932</v>
      </c>
      <c r="D751" s="107">
        <v>-24.1175</v>
      </c>
      <c r="E751" s="107">
        <v>19.025549999999999</v>
      </c>
      <c r="F751" s="101">
        <v>1616.7674999999999</v>
      </c>
      <c r="G751" s="99"/>
      <c r="H751" s="101"/>
    </row>
    <row r="752" spans="1:8" x14ac:dyDescent="0.2">
      <c r="A752" s="141"/>
      <c r="B752" s="105" t="s">
        <v>1680</v>
      </c>
      <c r="C752" s="99" t="s">
        <v>2932</v>
      </c>
      <c r="D752" s="107">
        <v>-24.102209999999999</v>
      </c>
      <c r="E752" s="107">
        <v>19.022559999999999</v>
      </c>
      <c r="F752" s="101">
        <v>612.65250000000003</v>
      </c>
      <c r="G752" s="99"/>
      <c r="H752" s="101"/>
    </row>
    <row r="753" spans="1:8" x14ac:dyDescent="0.2">
      <c r="A753" s="141"/>
      <c r="B753" s="105" t="s">
        <v>1683</v>
      </c>
      <c r="C753" s="99" t="s">
        <v>2932</v>
      </c>
      <c r="D753" s="107">
        <v>-24.14471</v>
      </c>
      <c r="E753" s="107">
        <v>19.05397</v>
      </c>
      <c r="F753" s="101">
        <v>602.25</v>
      </c>
      <c r="G753" s="99"/>
      <c r="H753" s="101"/>
    </row>
    <row r="754" spans="1:8" x14ac:dyDescent="0.2">
      <c r="A754" s="141"/>
      <c r="B754" s="105" t="s">
        <v>1686</v>
      </c>
      <c r="C754" s="99" t="s">
        <v>2932</v>
      </c>
      <c r="D754" s="107">
        <v>-24.171361000000001</v>
      </c>
      <c r="E754" s="107">
        <v>19.13222</v>
      </c>
      <c r="F754" s="101">
        <v>569.4</v>
      </c>
      <c r="G754" s="99"/>
      <c r="H754" s="101"/>
    </row>
    <row r="755" spans="1:8" x14ac:dyDescent="0.2">
      <c r="A755" s="141"/>
      <c r="B755" s="112" t="s">
        <v>1689</v>
      </c>
      <c r="C755" s="99" t="s">
        <v>2932</v>
      </c>
      <c r="D755" s="107">
        <v>-24.083860000000001</v>
      </c>
      <c r="E755" s="107">
        <v>19.274260000000002</v>
      </c>
      <c r="F755" s="101">
        <v>446.21249999999998</v>
      </c>
      <c r="G755" s="99"/>
      <c r="H755" s="101"/>
    </row>
    <row r="756" spans="1:8" x14ac:dyDescent="0.2">
      <c r="A756" s="141"/>
      <c r="B756" s="98" t="s">
        <v>1692</v>
      </c>
      <c r="C756" s="99" t="s">
        <v>2932</v>
      </c>
      <c r="D756" s="107">
        <v>-24.154489999999999</v>
      </c>
      <c r="E756" s="107">
        <v>19.12697</v>
      </c>
      <c r="F756" s="101">
        <v>827.82</v>
      </c>
      <c r="G756" s="99"/>
      <c r="H756" s="101"/>
    </row>
    <row r="757" spans="1:8" x14ac:dyDescent="0.2">
      <c r="A757" s="141"/>
      <c r="B757" s="105" t="s">
        <v>1695</v>
      </c>
      <c r="C757" s="99" t="s">
        <v>2932</v>
      </c>
      <c r="D757" s="107">
        <v>-24.186820000000001</v>
      </c>
      <c r="E757" s="107">
        <v>19.148720000000001</v>
      </c>
      <c r="F757" s="101">
        <v>409.31099999999998</v>
      </c>
      <c r="G757" s="99"/>
      <c r="H757" s="101"/>
    </row>
    <row r="758" spans="1:8" x14ac:dyDescent="0.2">
      <c r="A758" s="141"/>
      <c r="B758" s="105" t="s">
        <v>1698</v>
      </c>
      <c r="C758" s="99" t="s">
        <v>2932</v>
      </c>
      <c r="D758" s="107">
        <v>-24.20365</v>
      </c>
      <c r="E758" s="107">
        <v>19.169889999999999</v>
      </c>
      <c r="F758" s="101">
        <v>744.6</v>
      </c>
      <c r="G758" s="99"/>
      <c r="H758" s="101"/>
    </row>
    <row r="759" spans="1:8" x14ac:dyDescent="0.2">
      <c r="A759" s="141"/>
      <c r="B759" s="105" t="s">
        <v>1701</v>
      </c>
      <c r="C759" s="99" t="s">
        <v>2932</v>
      </c>
      <c r="D759" s="107">
        <v>-24.304690000000001</v>
      </c>
      <c r="E759" s="107">
        <v>19.114999999999998</v>
      </c>
      <c r="F759" s="101">
        <v>432.52499999999998</v>
      </c>
      <c r="G759" s="99"/>
      <c r="H759" s="101"/>
    </row>
    <row r="760" spans="1:8" x14ac:dyDescent="0.2">
      <c r="A760" s="141"/>
      <c r="B760" s="105" t="s">
        <v>1704</v>
      </c>
      <c r="C760" s="99" t="s">
        <v>2932</v>
      </c>
      <c r="D760" s="107">
        <v>-24.228850000000001</v>
      </c>
      <c r="E760" s="107">
        <v>19.176369999999999</v>
      </c>
      <c r="F760" s="101">
        <v>360.255</v>
      </c>
      <c r="G760" s="99"/>
      <c r="H760" s="101"/>
    </row>
    <row r="761" spans="1:8" x14ac:dyDescent="0.2">
      <c r="A761" s="141"/>
      <c r="B761" s="105" t="s">
        <v>1707</v>
      </c>
      <c r="C761" s="99" t="s">
        <v>2932</v>
      </c>
      <c r="D761" s="107">
        <v>-24.23657</v>
      </c>
      <c r="E761" s="107">
        <v>19.21283</v>
      </c>
      <c r="F761" s="101">
        <v>1144.2750000000001</v>
      </c>
      <c r="G761" s="99"/>
      <c r="H761" s="101"/>
    </row>
    <row r="762" spans="1:8" x14ac:dyDescent="0.2">
      <c r="A762" s="141"/>
      <c r="B762" s="105" t="s">
        <v>1710</v>
      </c>
      <c r="C762" s="99" t="s">
        <v>2932</v>
      </c>
      <c r="D762" s="107"/>
      <c r="E762" s="107"/>
      <c r="F762" s="101">
        <v>744.6</v>
      </c>
      <c r="G762" s="99"/>
      <c r="H762" s="101"/>
    </row>
    <row r="763" spans="1:8" x14ac:dyDescent="0.2">
      <c r="A763" s="141"/>
      <c r="B763" s="105" t="s">
        <v>1713</v>
      </c>
      <c r="C763" s="99" t="s">
        <v>2932</v>
      </c>
      <c r="D763" s="107">
        <v>-24.26951</v>
      </c>
      <c r="E763" s="107">
        <v>19.236180000000001</v>
      </c>
      <c r="F763" s="101">
        <v>470.85</v>
      </c>
      <c r="G763" s="99"/>
      <c r="H763" s="101"/>
    </row>
    <row r="764" spans="1:8" x14ac:dyDescent="0.2">
      <c r="A764" s="141"/>
      <c r="B764" s="105" t="s">
        <v>1716</v>
      </c>
      <c r="C764" s="99" t="s">
        <v>2932</v>
      </c>
      <c r="D764" s="107">
        <v>-24.318960000000001</v>
      </c>
      <c r="E764" s="107">
        <v>19.283829999999998</v>
      </c>
      <c r="F764" s="101">
        <v>21.352499999999999</v>
      </c>
      <c r="G764" s="99"/>
      <c r="H764" s="101"/>
    </row>
    <row r="765" spans="1:8" x14ac:dyDescent="0.2">
      <c r="A765" s="141"/>
      <c r="B765" s="105" t="s">
        <v>1719</v>
      </c>
      <c r="C765" s="99" t="s">
        <v>2932</v>
      </c>
      <c r="D765" s="107">
        <v>-24.296559999999999</v>
      </c>
      <c r="E765" s="107">
        <v>19.273720000000001</v>
      </c>
      <c r="F765" s="101">
        <v>387.63</v>
      </c>
      <c r="G765" s="99"/>
      <c r="H765" s="101"/>
    </row>
    <row r="766" spans="1:8" x14ac:dyDescent="0.2">
      <c r="A766" s="141"/>
      <c r="B766" s="112" t="s">
        <v>1722</v>
      </c>
      <c r="C766" s="99" t="s">
        <v>2932</v>
      </c>
      <c r="D766" s="107"/>
      <c r="E766" s="107"/>
      <c r="F766" s="101">
        <v>654.80999999999995</v>
      </c>
      <c r="G766" s="99"/>
      <c r="H766" s="101"/>
    </row>
    <row r="767" spans="1:8" x14ac:dyDescent="0.2">
      <c r="A767" s="141"/>
      <c r="B767" s="105" t="s">
        <v>1722</v>
      </c>
      <c r="C767" s="99" t="s">
        <v>2932</v>
      </c>
      <c r="D767" s="107"/>
      <c r="E767" s="107"/>
      <c r="F767" s="101">
        <v>654.80999999999995</v>
      </c>
      <c r="G767" s="99"/>
      <c r="H767" s="101"/>
    </row>
    <row r="768" spans="1:8" x14ac:dyDescent="0.2">
      <c r="A768" s="141"/>
      <c r="B768" s="105" t="s">
        <v>1725</v>
      </c>
      <c r="C768" s="99" t="s">
        <v>2932</v>
      </c>
      <c r="D768" s="107">
        <v>-24.342669999999998</v>
      </c>
      <c r="E768" s="107">
        <v>19.339379999999998</v>
      </c>
      <c r="F768" s="101">
        <v>862.3125</v>
      </c>
      <c r="G768" s="99"/>
      <c r="H768" s="101"/>
    </row>
    <row r="769" spans="1:8" x14ac:dyDescent="0.2">
      <c r="A769" s="141"/>
      <c r="B769" s="105" t="s">
        <v>1728</v>
      </c>
      <c r="C769" s="99" t="s">
        <v>2932</v>
      </c>
      <c r="D769" s="107">
        <v>-24.334050000000001</v>
      </c>
      <c r="E769" s="107">
        <v>19.291969999999999</v>
      </c>
      <c r="F769" s="101">
        <v>996.45</v>
      </c>
      <c r="G769" s="99"/>
      <c r="H769" s="101"/>
    </row>
    <row r="770" spans="1:8" x14ac:dyDescent="0.2">
      <c r="A770" s="141"/>
      <c r="B770" s="105" t="s">
        <v>1728</v>
      </c>
      <c r="C770" s="99" t="s">
        <v>2932</v>
      </c>
      <c r="D770" s="107">
        <v>-24.334050000000001</v>
      </c>
      <c r="E770" s="107">
        <v>19.291969999999999</v>
      </c>
      <c r="F770" s="101">
        <v>780.73500000000001</v>
      </c>
      <c r="G770" s="99"/>
      <c r="H770" s="101"/>
    </row>
    <row r="771" spans="1:8" x14ac:dyDescent="0.2">
      <c r="A771" s="141"/>
      <c r="B771" s="105" t="s">
        <v>1733</v>
      </c>
      <c r="C771" s="99" t="s">
        <v>2932</v>
      </c>
      <c r="D771" s="107">
        <v>-24.36138</v>
      </c>
      <c r="E771" s="107">
        <v>19.339179999999999</v>
      </c>
      <c r="F771" s="101">
        <v>722.7</v>
      </c>
      <c r="G771" s="99"/>
      <c r="H771" s="101"/>
    </row>
    <row r="772" spans="1:8" x14ac:dyDescent="0.2">
      <c r="A772" s="141"/>
      <c r="B772" s="105" t="s">
        <v>1735</v>
      </c>
      <c r="C772" s="99" t="s">
        <v>2932</v>
      </c>
      <c r="D772" s="107">
        <v>-24.295829999999999</v>
      </c>
      <c r="E772" s="107">
        <v>19.402629999999998</v>
      </c>
      <c r="F772" s="101">
        <v>529.98</v>
      </c>
      <c r="G772" s="99"/>
      <c r="H772" s="101"/>
    </row>
    <row r="773" spans="1:8" x14ac:dyDescent="0.2">
      <c r="A773" s="141"/>
      <c r="B773" s="105" t="s">
        <v>1738</v>
      </c>
      <c r="C773" s="99" t="s">
        <v>2932</v>
      </c>
      <c r="D773" s="107">
        <v>-24.38306</v>
      </c>
      <c r="E773" s="107">
        <v>19.371320000000001</v>
      </c>
      <c r="F773" s="101">
        <v>771.42750000000001</v>
      </c>
      <c r="G773" s="99"/>
      <c r="H773" s="101"/>
    </row>
    <row r="774" spans="1:8" x14ac:dyDescent="0.2">
      <c r="A774" s="141"/>
      <c r="B774" s="105" t="s">
        <v>1741</v>
      </c>
      <c r="C774" s="99" t="s">
        <v>2932</v>
      </c>
      <c r="D774" s="107"/>
      <c r="E774" s="107"/>
      <c r="F774" s="101">
        <v>547.5</v>
      </c>
      <c r="G774" s="99"/>
      <c r="H774" s="101"/>
    </row>
    <row r="775" spans="1:8" x14ac:dyDescent="0.2">
      <c r="A775" s="141"/>
      <c r="B775" s="105" t="s">
        <v>1744</v>
      </c>
      <c r="C775" s="99" t="s">
        <v>2932</v>
      </c>
      <c r="D775" s="107"/>
      <c r="E775" s="107"/>
      <c r="F775" s="101">
        <v>438</v>
      </c>
      <c r="G775" s="99"/>
      <c r="H775" s="101"/>
    </row>
    <row r="776" spans="1:8" x14ac:dyDescent="0.2">
      <c r="A776" s="141"/>
      <c r="B776" s="105" t="s">
        <v>1747</v>
      </c>
      <c r="C776" s="99" t="s">
        <v>2932</v>
      </c>
      <c r="D776" s="107"/>
      <c r="E776" s="107"/>
      <c r="F776" s="101">
        <v>328.5</v>
      </c>
      <c r="G776" s="99"/>
      <c r="H776" s="101"/>
    </row>
    <row r="777" spans="1:8" x14ac:dyDescent="0.2">
      <c r="A777" s="141"/>
      <c r="B777" s="105" t="s">
        <v>1750</v>
      </c>
      <c r="C777" s="99" t="s">
        <v>2932</v>
      </c>
      <c r="D777" s="107"/>
      <c r="E777" s="107"/>
      <c r="F777" s="101">
        <v>284.7</v>
      </c>
      <c r="G777" s="99"/>
      <c r="H777" s="101"/>
    </row>
    <row r="778" spans="1:8" x14ac:dyDescent="0.2">
      <c r="A778" s="141"/>
      <c r="B778" s="105" t="s">
        <v>1753</v>
      </c>
      <c r="C778" s="99" t="s">
        <v>2932</v>
      </c>
      <c r="D778" s="107">
        <v>-24.44003</v>
      </c>
      <c r="E778" s="107">
        <v>19.478580000000001</v>
      </c>
      <c r="F778" s="101">
        <v>306.60000000000002</v>
      </c>
      <c r="G778" s="99"/>
      <c r="H778" s="101"/>
    </row>
    <row r="779" spans="1:8" x14ac:dyDescent="0.2">
      <c r="A779" s="141"/>
      <c r="B779" s="105" t="s">
        <v>1756</v>
      </c>
      <c r="C779" s="99" t="s">
        <v>2932</v>
      </c>
      <c r="D779" s="107"/>
      <c r="E779" s="107"/>
      <c r="F779" s="101">
        <v>744.6</v>
      </c>
      <c r="G779" s="99"/>
      <c r="H779" s="101"/>
    </row>
    <row r="780" spans="1:8" x14ac:dyDescent="0.2">
      <c r="A780" s="141"/>
      <c r="B780" s="105" t="s">
        <v>1759</v>
      </c>
      <c r="C780" s="99" t="s">
        <v>2932</v>
      </c>
      <c r="D780" s="107"/>
      <c r="E780" s="107"/>
      <c r="F780" s="101">
        <v>421.02749999999997</v>
      </c>
      <c r="G780" s="99"/>
      <c r="H780" s="101"/>
    </row>
    <row r="781" spans="1:8" x14ac:dyDescent="0.2">
      <c r="A781" s="141"/>
      <c r="B781" s="105" t="s">
        <v>1762</v>
      </c>
      <c r="C781" s="99" t="s">
        <v>2932</v>
      </c>
      <c r="D781" s="107"/>
      <c r="E781" s="107"/>
      <c r="F781" s="101">
        <v>243.96600000000001</v>
      </c>
      <c r="G781" s="99"/>
      <c r="H781" s="101"/>
    </row>
    <row r="782" spans="1:8" x14ac:dyDescent="0.2">
      <c r="A782" s="141"/>
      <c r="B782" s="105" t="s">
        <v>1764</v>
      </c>
      <c r="C782" s="99" t="s">
        <v>2932</v>
      </c>
      <c r="D782" s="107"/>
      <c r="E782" s="107"/>
      <c r="F782" s="101">
        <v>385.44</v>
      </c>
      <c r="G782" s="99"/>
      <c r="H782" s="101"/>
    </row>
    <row r="783" spans="1:8" x14ac:dyDescent="0.2">
      <c r="A783" s="141"/>
      <c r="B783" s="105" t="s">
        <v>1767</v>
      </c>
      <c r="C783" s="99" t="s">
        <v>2932</v>
      </c>
      <c r="D783" s="107">
        <v>-24.431260000000002</v>
      </c>
      <c r="E783" s="107">
        <v>19.61309</v>
      </c>
      <c r="F783" s="101">
        <v>720.51</v>
      </c>
      <c r="G783" s="99"/>
      <c r="H783" s="101"/>
    </row>
    <row r="784" spans="1:8" x14ac:dyDescent="0.2">
      <c r="A784" s="141"/>
      <c r="B784" s="105" t="s">
        <v>1770</v>
      </c>
      <c r="C784" s="99" t="s">
        <v>2932</v>
      </c>
      <c r="D784" s="107"/>
      <c r="E784" s="107"/>
      <c r="F784" s="101">
        <v>0</v>
      </c>
      <c r="G784" s="99"/>
      <c r="H784" s="101"/>
    </row>
    <row r="785" spans="1:8" x14ac:dyDescent="0.2">
      <c r="A785" s="141"/>
      <c r="B785" s="105" t="s">
        <v>1773</v>
      </c>
      <c r="C785" s="99" t="s">
        <v>2932</v>
      </c>
      <c r="D785" s="107"/>
      <c r="E785" s="107"/>
      <c r="F785" s="101">
        <v>788.4</v>
      </c>
      <c r="G785" s="99"/>
      <c r="H785" s="101"/>
    </row>
    <row r="786" spans="1:8" x14ac:dyDescent="0.2">
      <c r="A786" s="141"/>
      <c r="B786" s="105" t="s">
        <v>942</v>
      </c>
      <c r="C786" s="99" t="s">
        <v>2932</v>
      </c>
      <c r="D786" s="107"/>
      <c r="E786" s="107"/>
      <c r="F786" s="101">
        <v>798.255</v>
      </c>
      <c r="G786" s="99"/>
      <c r="H786" s="101"/>
    </row>
    <row r="787" spans="1:8" x14ac:dyDescent="0.2">
      <c r="A787" s="141"/>
      <c r="B787" s="105" t="s">
        <v>1778</v>
      </c>
      <c r="C787" s="99" t="s">
        <v>2932</v>
      </c>
      <c r="D787" s="107"/>
      <c r="E787" s="107"/>
      <c r="F787" s="101">
        <v>423.76499999999999</v>
      </c>
      <c r="G787" s="99"/>
      <c r="H787" s="101"/>
    </row>
    <row r="788" spans="1:8" x14ac:dyDescent="0.2">
      <c r="A788" s="141"/>
      <c r="B788" s="105" t="s">
        <v>1781</v>
      </c>
      <c r="C788" s="99" t="s">
        <v>2932</v>
      </c>
      <c r="D788" s="107"/>
      <c r="E788" s="107"/>
      <c r="F788" s="101">
        <v>440.62799999999999</v>
      </c>
      <c r="G788" s="99"/>
      <c r="H788" s="101"/>
    </row>
    <row r="789" spans="1:8" x14ac:dyDescent="0.2">
      <c r="A789" s="141"/>
      <c r="B789" s="105" t="s">
        <v>1784</v>
      </c>
      <c r="C789" s="99" t="s">
        <v>2932</v>
      </c>
      <c r="D789" s="107"/>
      <c r="E789" s="107"/>
      <c r="F789" s="101">
        <v>917.0625</v>
      </c>
      <c r="G789" s="99"/>
      <c r="H789" s="101"/>
    </row>
    <row r="790" spans="1:8" x14ac:dyDescent="0.2">
      <c r="A790" s="141"/>
      <c r="B790" s="105" t="s">
        <v>1787</v>
      </c>
      <c r="C790" s="99" t="s">
        <v>2932</v>
      </c>
      <c r="D790" s="107"/>
      <c r="E790" s="107"/>
      <c r="F790" s="101">
        <v>481.8</v>
      </c>
      <c r="G790" s="99"/>
      <c r="H790" s="101"/>
    </row>
    <row r="791" spans="1:8" x14ac:dyDescent="0.2">
      <c r="A791" s="141"/>
      <c r="B791" s="105" t="s">
        <v>1789</v>
      </c>
      <c r="C791" s="99" t="s">
        <v>2932</v>
      </c>
      <c r="D791" s="107"/>
      <c r="E791" s="107"/>
      <c r="F791" s="101">
        <v>278.56799999999998</v>
      </c>
      <c r="G791" s="99"/>
      <c r="H791" s="101"/>
    </row>
    <row r="792" spans="1:8" x14ac:dyDescent="0.2">
      <c r="A792" s="141"/>
      <c r="B792" s="105" t="s">
        <v>1792</v>
      </c>
      <c r="C792" s="99" t="s">
        <v>2932</v>
      </c>
      <c r="D792" s="107"/>
      <c r="E792" s="107"/>
      <c r="F792" s="101">
        <v>563.92499999999995</v>
      </c>
      <c r="G792" s="99"/>
      <c r="H792" s="101"/>
    </row>
    <row r="793" spans="1:8" x14ac:dyDescent="0.2">
      <c r="A793" s="141"/>
      <c r="B793" s="105" t="s">
        <v>1795</v>
      </c>
      <c r="C793" s="99" t="s">
        <v>2932</v>
      </c>
      <c r="D793" s="107"/>
      <c r="E793" s="107"/>
      <c r="F793" s="101">
        <v>657</v>
      </c>
      <c r="G793" s="99"/>
      <c r="H793" s="101"/>
    </row>
    <row r="794" spans="1:8" x14ac:dyDescent="0.2">
      <c r="A794" s="141"/>
      <c r="B794" s="98" t="s">
        <v>1798</v>
      </c>
      <c r="C794" s="99" t="s">
        <v>2932</v>
      </c>
      <c r="D794" s="107">
        <v>-25.063970000000001</v>
      </c>
      <c r="E794" s="107">
        <v>18.365639999999999</v>
      </c>
      <c r="F794" s="101">
        <v>1184.2425000000001</v>
      </c>
      <c r="G794" s="99"/>
      <c r="H794" s="101"/>
    </row>
    <row r="795" spans="1:8" x14ac:dyDescent="0.2">
      <c r="A795" s="141"/>
      <c r="B795" s="105" t="s">
        <v>1801</v>
      </c>
      <c r="C795" s="99" t="s">
        <v>2932</v>
      </c>
      <c r="D795" s="107">
        <v>-24.616019999999999</v>
      </c>
      <c r="E795" s="107">
        <v>19.694210000000002</v>
      </c>
      <c r="F795" s="101">
        <v>917.0625</v>
      </c>
      <c r="G795" s="99"/>
      <c r="H795" s="101"/>
    </row>
    <row r="796" spans="1:8" x14ac:dyDescent="0.2">
      <c r="A796" s="141"/>
      <c r="B796" s="105" t="s">
        <v>1801</v>
      </c>
      <c r="C796" s="99" t="s">
        <v>2932</v>
      </c>
      <c r="D796" s="107">
        <v>-24.616019999999999</v>
      </c>
      <c r="E796" s="107">
        <v>19.694210000000002</v>
      </c>
      <c r="F796" s="101">
        <v>399.67500000000001</v>
      </c>
      <c r="G796" s="99"/>
      <c r="H796" s="101"/>
    </row>
    <row r="797" spans="1:8" x14ac:dyDescent="0.2">
      <c r="A797" s="141"/>
      <c r="B797" s="105" t="s">
        <v>1806</v>
      </c>
      <c r="C797" s="99" t="s">
        <v>2932</v>
      </c>
      <c r="D797" s="107">
        <v>-24.501539999999999</v>
      </c>
      <c r="E797" s="107">
        <v>19.763400000000001</v>
      </c>
      <c r="F797" s="101">
        <v>503.7</v>
      </c>
      <c r="G797" s="99"/>
      <c r="H797" s="101"/>
    </row>
    <row r="798" spans="1:8" x14ac:dyDescent="0.2">
      <c r="A798" s="141"/>
      <c r="B798" s="105" t="s">
        <v>1806</v>
      </c>
      <c r="C798" s="99" t="s">
        <v>2932</v>
      </c>
      <c r="D798" s="107">
        <v>-24.626249999999999</v>
      </c>
      <c r="E798" s="107">
        <v>19.748550000000002</v>
      </c>
      <c r="F798" s="101">
        <v>689.30250000000001</v>
      </c>
      <c r="G798" s="99"/>
      <c r="H798" s="101"/>
    </row>
    <row r="799" spans="1:8" x14ac:dyDescent="0.2">
      <c r="A799" s="141"/>
      <c r="B799" s="105" t="s">
        <v>1811</v>
      </c>
      <c r="C799" s="99" t="s">
        <v>2932</v>
      </c>
      <c r="D799" s="107"/>
      <c r="E799" s="107"/>
      <c r="F799" s="101">
        <v>251.85</v>
      </c>
      <c r="G799" s="99"/>
      <c r="H799" s="101"/>
    </row>
    <row r="800" spans="1:8" x14ac:dyDescent="0.2">
      <c r="A800" s="141"/>
      <c r="B800" s="105" t="s">
        <v>1814</v>
      </c>
      <c r="C800" s="99" t="s">
        <v>2932</v>
      </c>
      <c r="D800" s="107"/>
      <c r="E800" s="107"/>
      <c r="F800" s="101">
        <v>1089.5250000000001</v>
      </c>
      <c r="G800" s="99"/>
      <c r="H800" s="101"/>
    </row>
    <row r="801" spans="1:8" x14ac:dyDescent="0.2">
      <c r="A801" s="141"/>
      <c r="B801" s="105" t="s">
        <v>1817</v>
      </c>
      <c r="C801" s="99" t="s">
        <v>2932</v>
      </c>
      <c r="D801" s="107">
        <v>-24.658090000000001</v>
      </c>
      <c r="E801" s="107">
        <v>19.777349999999998</v>
      </c>
      <c r="F801" s="101">
        <v>680.43299999999999</v>
      </c>
      <c r="G801" s="99"/>
      <c r="H801" s="101"/>
    </row>
    <row r="802" spans="1:8" x14ac:dyDescent="0.2">
      <c r="A802" s="141"/>
      <c r="B802" s="105" t="s">
        <v>1820</v>
      </c>
      <c r="C802" s="99" t="s">
        <v>2932</v>
      </c>
      <c r="D802" s="107">
        <v>-24.557110000000002</v>
      </c>
      <c r="E802" s="107">
        <v>19.290800000000001</v>
      </c>
      <c r="F802" s="101">
        <v>903.375</v>
      </c>
      <c r="G802" s="99"/>
      <c r="H802" s="101"/>
    </row>
    <row r="803" spans="1:8" x14ac:dyDescent="0.2">
      <c r="A803" s="141"/>
      <c r="B803" s="105" t="s">
        <v>1823</v>
      </c>
      <c r="C803" s="99" t="s">
        <v>2932</v>
      </c>
      <c r="D803" s="107">
        <v>-24.6433</v>
      </c>
      <c r="E803" s="107">
        <v>19.773530000000001</v>
      </c>
      <c r="F803" s="101">
        <v>602.25</v>
      </c>
      <c r="G803" s="99"/>
      <c r="H803" s="101"/>
    </row>
    <row r="804" spans="1:8" x14ac:dyDescent="0.2">
      <c r="A804" s="141"/>
      <c r="B804" s="105" t="s">
        <v>1826</v>
      </c>
      <c r="C804" s="99" t="s">
        <v>2932</v>
      </c>
      <c r="D804" s="107">
        <v>-24.54955</v>
      </c>
      <c r="E804" s="107">
        <v>19.89357</v>
      </c>
      <c r="F804" s="101">
        <v>731.67899999999997</v>
      </c>
      <c r="G804" s="99"/>
      <c r="H804" s="101"/>
    </row>
    <row r="805" spans="1:8" x14ac:dyDescent="0.2">
      <c r="A805" s="141"/>
      <c r="B805" s="105" t="s">
        <v>1826</v>
      </c>
      <c r="C805" s="99" t="s">
        <v>2932</v>
      </c>
      <c r="D805" s="107">
        <v>-24.692519999999998</v>
      </c>
      <c r="E805" s="107">
        <v>19.853000000000002</v>
      </c>
      <c r="F805" s="101">
        <v>941.7</v>
      </c>
      <c r="G805" s="99"/>
      <c r="H805" s="101"/>
    </row>
    <row r="806" spans="1:8" x14ac:dyDescent="0.2">
      <c r="A806" s="141"/>
      <c r="B806" s="105" t="s">
        <v>1831</v>
      </c>
      <c r="C806" s="99" t="s">
        <v>2932</v>
      </c>
      <c r="D806" s="107">
        <v>-25.816960000000002</v>
      </c>
      <c r="E806" s="107">
        <v>19.842020000000002</v>
      </c>
      <c r="F806" s="101">
        <v>637.83749999999998</v>
      </c>
      <c r="G806" s="99"/>
      <c r="H806" s="101"/>
    </row>
    <row r="807" spans="1:8" x14ac:dyDescent="0.2">
      <c r="A807" s="141"/>
      <c r="B807" s="105" t="s">
        <v>1834</v>
      </c>
      <c r="C807" s="99" t="s">
        <v>2932</v>
      </c>
      <c r="D807" s="107">
        <v>-24.68205</v>
      </c>
      <c r="E807" s="107">
        <v>19.816459999999999</v>
      </c>
      <c r="F807" s="101">
        <v>1412.55</v>
      </c>
      <c r="G807" s="99"/>
      <c r="H807" s="101"/>
    </row>
    <row r="808" spans="1:8" x14ac:dyDescent="0.2">
      <c r="A808" s="141"/>
      <c r="B808" s="105" t="s">
        <v>1837</v>
      </c>
      <c r="C808" s="99" t="s">
        <v>2932</v>
      </c>
      <c r="D808" s="107">
        <v>-24.816389999999998</v>
      </c>
      <c r="E808" s="107">
        <v>19.898209999999999</v>
      </c>
      <c r="F808" s="101">
        <v>993.38400000000001</v>
      </c>
      <c r="G808" s="99"/>
      <c r="H808" s="101"/>
    </row>
    <row r="809" spans="1:8" x14ac:dyDescent="0.2">
      <c r="A809" s="141"/>
      <c r="B809" s="105" t="s">
        <v>1837</v>
      </c>
      <c r="C809" s="99" t="s">
        <v>2932</v>
      </c>
      <c r="D809" s="107">
        <v>-24.712</v>
      </c>
      <c r="E809" s="107">
        <v>19.889970000000002</v>
      </c>
      <c r="F809" s="101">
        <v>689.85</v>
      </c>
      <c r="G809" s="99"/>
      <c r="H809" s="101"/>
    </row>
    <row r="810" spans="1:8" x14ac:dyDescent="0.2">
      <c r="A810" s="141"/>
      <c r="B810" s="105" t="s">
        <v>1842</v>
      </c>
      <c r="C810" s="99" t="s">
        <v>2932</v>
      </c>
      <c r="D810" s="107">
        <v>-24.702490000000001</v>
      </c>
      <c r="E810" s="107">
        <v>19.932659999999998</v>
      </c>
      <c r="F810" s="101">
        <v>876</v>
      </c>
      <c r="G810" s="99"/>
      <c r="H810" s="101"/>
    </row>
    <row r="811" spans="1:8" x14ac:dyDescent="0.2">
      <c r="A811" s="141"/>
      <c r="B811" s="105" t="s">
        <v>1845</v>
      </c>
      <c r="C811" s="99" t="s">
        <v>2932</v>
      </c>
      <c r="D811" s="107">
        <v>-24.704820000000002</v>
      </c>
      <c r="E811" s="107">
        <v>19.93628</v>
      </c>
      <c r="F811" s="101">
        <v>635.1</v>
      </c>
      <c r="G811" s="99"/>
      <c r="H811" s="101"/>
    </row>
    <row r="812" spans="1:8" x14ac:dyDescent="0.2">
      <c r="A812" s="141"/>
      <c r="B812" s="105" t="s">
        <v>495</v>
      </c>
      <c r="C812" s="99" t="s">
        <v>2932</v>
      </c>
      <c r="D812" s="107">
        <v>-24.833760000000002</v>
      </c>
      <c r="E812" s="107">
        <v>19.944099999999999</v>
      </c>
      <c r="F812" s="101">
        <v>1095</v>
      </c>
      <c r="G812" s="99"/>
      <c r="H812" s="101"/>
    </row>
    <row r="813" spans="1:8" x14ac:dyDescent="0.2">
      <c r="A813" s="141"/>
      <c r="B813" s="105" t="s">
        <v>1850</v>
      </c>
      <c r="C813" s="99" t="s">
        <v>2932</v>
      </c>
      <c r="D813" s="107">
        <v>-24.74051</v>
      </c>
      <c r="E813" s="107">
        <v>19.983029999999999</v>
      </c>
      <c r="F813" s="101">
        <v>1228.5899999999999</v>
      </c>
      <c r="G813" s="99"/>
      <c r="H813" s="101"/>
    </row>
    <row r="814" spans="1:8" x14ac:dyDescent="0.2">
      <c r="A814" s="141"/>
      <c r="B814" s="105" t="s">
        <v>1852</v>
      </c>
      <c r="C814" s="99" t="s">
        <v>2932</v>
      </c>
      <c r="D814" s="106">
        <v>-24.1585</v>
      </c>
      <c r="E814" s="106">
        <v>18.049499999999998</v>
      </c>
      <c r="F814" s="101">
        <v>549.14250000000004</v>
      </c>
      <c r="G814" s="99"/>
      <c r="H814" s="101"/>
    </row>
    <row r="815" spans="1:8" x14ac:dyDescent="0.2">
      <c r="A815" s="141"/>
      <c r="B815" s="105" t="s">
        <v>1852</v>
      </c>
      <c r="C815" s="99" t="s">
        <v>2932</v>
      </c>
      <c r="D815" s="106">
        <v>-24.206</v>
      </c>
      <c r="E815" s="106">
        <v>18.099499999999999</v>
      </c>
      <c r="F815" s="101">
        <v>470.85</v>
      </c>
      <c r="G815" s="99"/>
      <c r="H815" s="101"/>
    </row>
    <row r="816" spans="1:8" x14ac:dyDescent="0.2">
      <c r="A816" s="141"/>
      <c r="B816" s="105" t="s">
        <v>1857</v>
      </c>
      <c r="C816" s="99" t="s">
        <v>2932</v>
      </c>
      <c r="D816" s="106">
        <v>-24.3035</v>
      </c>
      <c r="E816" s="106">
        <v>18.052</v>
      </c>
      <c r="F816" s="101">
        <v>874.24800000000005</v>
      </c>
      <c r="G816" s="99"/>
      <c r="H816" s="101"/>
    </row>
    <row r="817" spans="1:8" x14ac:dyDescent="0.2">
      <c r="A817" s="141"/>
      <c r="B817" s="98" t="s">
        <v>1860</v>
      </c>
      <c r="C817" s="99" t="s">
        <v>2932</v>
      </c>
      <c r="D817" s="107">
        <v>-25.474049999999998</v>
      </c>
      <c r="E817" s="107">
        <v>18.607610000000001</v>
      </c>
      <c r="F817" s="101">
        <v>4188.375</v>
      </c>
      <c r="G817" s="99"/>
      <c r="H817" s="101"/>
    </row>
    <row r="818" spans="1:8" x14ac:dyDescent="0.2">
      <c r="A818" s="141"/>
      <c r="B818" s="105" t="s">
        <v>1863</v>
      </c>
      <c r="C818" s="99" t="s">
        <v>2932</v>
      </c>
      <c r="D818" s="107">
        <v>-25.492889999999999</v>
      </c>
      <c r="E818" s="107">
        <v>18.80538</v>
      </c>
      <c r="F818" s="101">
        <v>64.605000000000004</v>
      </c>
      <c r="G818" s="99"/>
      <c r="H818" s="101"/>
    </row>
    <row r="819" spans="1:8" x14ac:dyDescent="0.2">
      <c r="A819" s="141"/>
      <c r="B819" s="105" t="s">
        <v>1863</v>
      </c>
      <c r="C819" s="99" t="s">
        <v>2932</v>
      </c>
      <c r="D819" s="107">
        <v>-25.439640000000001</v>
      </c>
      <c r="E819" s="107">
        <v>18.71387</v>
      </c>
      <c r="F819" s="101">
        <v>381.06</v>
      </c>
      <c r="G819" s="99"/>
      <c r="H819" s="101"/>
    </row>
    <row r="820" spans="1:8" x14ac:dyDescent="0.2">
      <c r="A820" s="141"/>
      <c r="B820" s="105" t="s">
        <v>1863</v>
      </c>
      <c r="C820" s="99" t="s">
        <v>2932</v>
      </c>
      <c r="D820" s="107">
        <v>-25.504490000000001</v>
      </c>
      <c r="E820" s="107">
        <v>18.733550000000001</v>
      </c>
      <c r="F820" s="101">
        <v>479.39100000000002</v>
      </c>
      <c r="G820" s="99"/>
      <c r="H820" s="101"/>
    </row>
    <row r="821" spans="1:8" x14ac:dyDescent="0.2">
      <c r="A821" s="141"/>
      <c r="B821" s="98" t="s">
        <v>1869</v>
      </c>
      <c r="C821" s="99" t="s">
        <v>2932</v>
      </c>
      <c r="D821" s="107">
        <v>-25.457380000000001</v>
      </c>
      <c r="E821" s="107">
        <v>18.976189999999999</v>
      </c>
      <c r="F821" s="101">
        <v>583.08749999999998</v>
      </c>
      <c r="G821" s="99"/>
      <c r="H821" s="101"/>
    </row>
    <row r="822" spans="1:8" x14ac:dyDescent="0.2">
      <c r="A822" s="141"/>
      <c r="B822" s="98" t="s">
        <v>1872</v>
      </c>
      <c r="C822" s="99" t="s">
        <v>2932</v>
      </c>
      <c r="D822" s="107">
        <v>-25.540839999999999</v>
      </c>
      <c r="E822" s="107">
        <v>19.020140000000001</v>
      </c>
      <c r="F822" s="101">
        <v>603.89250000000004</v>
      </c>
      <c r="G822" s="99"/>
      <c r="H822" s="101"/>
    </row>
    <row r="823" spans="1:8" x14ac:dyDescent="0.2">
      <c r="A823" s="141"/>
      <c r="B823" s="105" t="s">
        <v>1874</v>
      </c>
      <c r="C823" s="99" t="s">
        <v>2932</v>
      </c>
      <c r="D823" s="106">
        <v>-24.05771</v>
      </c>
      <c r="E823" s="106">
        <v>18.665109999999999</v>
      </c>
      <c r="F823" s="101">
        <v>0</v>
      </c>
      <c r="G823" s="99"/>
      <c r="H823" s="101"/>
    </row>
    <row r="824" spans="1:8" x14ac:dyDescent="0.2">
      <c r="A824" s="141"/>
      <c r="B824" s="105" t="s">
        <v>1876</v>
      </c>
      <c r="C824" s="99" t="s">
        <v>2932</v>
      </c>
      <c r="D824" s="107">
        <v>-24.05742</v>
      </c>
      <c r="E824" s="107">
        <v>18.77468</v>
      </c>
      <c r="F824" s="101">
        <v>318.09750000000003</v>
      </c>
      <c r="G824" s="99"/>
      <c r="H824" s="101"/>
    </row>
    <row r="825" spans="1:8" x14ac:dyDescent="0.2">
      <c r="A825" s="141"/>
      <c r="B825" s="105" t="s">
        <v>1879</v>
      </c>
      <c r="C825" s="99" t="s">
        <v>2932</v>
      </c>
      <c r="D825" s="107">
        <v>-24.042739999999998</v>
      </c>
      <c r="E825" s="107">
        <v>18.795850000000002</v>
      </c>
      <c r="F825" s="101">
        <v>663.02250000000004</v>
      </c>
      <c r="G825" s="99"/>
      <c r="H825" s="101"/>
    </row>
    <row r="826" spans="1:8" x14ac:dyDescent="0.2">
      <c r="A826" s="141"/>
      <c r="B826" s="105" t="s">
        <v>565</v>
      </c>
      <c r="C826" s="99" t="s">
        <v>2932</v>
      </c>
      <c r="D826" s="107">
        <v>-24.12501</v>
      </c>
      <c r="E826" s="107">
        <v>18.759899999999998</v>
      </c>
      <c r="F826" s="101">
        <v>766.5</v>
      </c>
      <c r="G826" s="99"/>
      <c r="H826" s="101"/>
    </row>
    <row r="827" spans="1:8" x14ac:dyDescent="0.2">
      <c r="A827" s="141"/>
      <c r="B827" s="105" t="s">
        <v>1884</v>
      </c>
      <c r="C827" s="99" t="s">
        <v>2932</v>
      </c>
      <c r="D827" s="107">
        <v>-24.131799999999998</v>
      </c>
      <c r="E827" s="107">
        <v>18.813739999999999</v>
      </c>
      <c r="F827" s="101">
        <v>213.52500000000001</v>
      </c>
      <c r="G827" s="99"/>
      <c r="H827" s="101"/>
    </row>
    <row r="828" spans="1:8" x14ac:dyDescent="0.2">
      <c r="A828" s="141"/>
      <c r="B828" s="105" t="s">
        <v>1886</v>
      </c>
      <c r="C828" s="99" t="s">
        <v>2932</v>
      </c>
      <c r="D828" s="107">
        <v>-24.095749999999999</v>
      </c>
      <c r="E828" s="107">
        <v>18.83353</v>
      </c>
      <c r="F828" s="101">
        <v>487.27499999999998</v>
      </c>
      <c r="G828" s="99"/>
      <c r="H828" s="101"/>
    </row>
    <row r="829" spans="1:8" x14ac:dyDescent="0.2">
      <c r="A829" s="141"/>
      <c r="B829" s="105" t="s">
        <v>1889</v>
      </c>
      <c r="C829" s="99" t="s">
        <v>2932</v>
      </c>
      <c r="D829" s="107">
        <v>-24.192340000000002</v>
      </c>
      <c r="E829" s="107">
        <v>18.853960000000001</v>
      </c>
      <c r="F829" s="101">
        <v>525.6</v>
      </c>
      <c r="G829" s="99"/>
      <c r="H829" s="101"/>
    </row>
    <row r="830" spans="1:8" x14ac:dyDescent="0.2">
      <c r="A830" s="141"/>
      <c r="B830" s="105" t="s">
        <v>1892</v>
      </c>
      <c r="C830" s="99" t="s">
        <v>2932</v>
      </c>
      <c r="D830" s="107">
        <v>-24.22101</v>
      </c>
      <c r="E830" s="107">
        <v>18.820589999999999</v>
      </c>
      <c r="F830" s="101">
        <v>550.23749999999995</v>
      </c>
      <c r="G830" s="99"/>
      <c r="H830" s="101"/>
    </row>
    <row r="831" spans="1:8" x14ac:dyDescent="0.2">
      <c r="A831" s="141"/>
      <c r="B831" s="105" t="s">
        <v>1895</v>
      </c>
      <c r="C831" s="99" t="s">
        <v>2932</v>
      </c>
      <c r="D831" s="107">
        <v>-24.318950000000001</v>
      </c>
      <c r="E831" s="107">
        <v>18.84881</v>
      </c>
      <c r="F831" s="101">
        <v>1512.1949999999999</v>
      </c>
      <c r="G831" s="99"/>
      <c r="H831" s="101"/>
    </row>
    <row r="832" spans="1:8" x14ac:dyDescent="0.2">
      <c r="A832" s="141"/>
      <c r="B832" s="105" t="s">
        <v>565</v>
      </c>
      <c r="C832" s="99" t="s">
        <v>2932</v>
      </c>
      <c r="D832" s="107">
        <v>-24.280709999999999</v>
      </c>
      <c r="E832" s="107">
        <v>18.903949999999998</v>
      </c>
      <c r="F832" s="101">
        <v>926.80799999999999</v>
      </c>
      <c r="G832" s="99"/>
      <c r="H832" s="101"/>
    </row>
    <row r="833" spans="1:8" x14ac:dyDescent="0.2">
      <c r="A833" s="141"/>
      <c r="B833" s="105" t="s">
        <v>1900</v>
      </c>
      <c r="C833" s="99" t="s">
        <v>2932</v>
      </c>
      <c r="D833" s="107">
        <v>-24.33258</v>
      </c>
      <c r="E833" s="107">
        <v>18.925339999999998</v>
      </c>
      <c r="F833" s="101">
        <v>854.1</v>
      </c>
      <c r="G833" s="99"/>
      <c r="H833" s="101"/>
    </row>
    <row r="834" spans="1:8" x14ac:dyDescent="0.2">
      <c r="A834" s="141"/>
      <c r="B834" s="105" t="s">
        <v>1903</v>
      </c>
      <c r="C834" s="99" t="s">
        <v>2932</v>
      </c>
      <c r="D834" s="107">
        <v>-24.277550000000002</v>
      </c>
      <c r="E834" s="107">
        <v>18.973769999999998</v>
      </c>
      <c r="F834" s="101">
        <v>944.98500000000001</v>
      </c>
      <c r="G834" s="99"/>
      <c r="H834" s="101"/>
    </row>
    <row r="835" spans="1:8" x14ac:dyDescent="0.2">
      <c r="A835" s="141"/>
      <c r="B835" s="105" t="s">
        <v>1906</v>
      </c>
      <c r="C835" s="99" t="s">
        <v>2932</v>
      </c>
      <c r="D835" s="107">
        <v>-24.399039999999999</v>
      </c>
      <c r="E835" s="107">
        <v>19.05667</v>
      </c>
      <c r="F835" s="101">
        <v>695.32500000000005</v>
      </c>
      <c r="G835" s="99"/>
      <c r="H835" s="101"/>
    </row>
    <row r="836" spans="1:8" x14ac:dyDescent="0.2">
      <c r="A836" s="141"/>
      <c r="B836" s="105" t="s">
        <v>1909</v>
      </c>
      <c r="C836" s="99" t="s">
        <v>2932</v>
      </c>
      <c r="D836" s="107">
        <v>-24.35585</v>
      </c>
      <c r="E836" s="107">
        <v>19.011859999999999</v>
      </c>
      <c r="F836" s="101">
        <v>709.01250000000005</v>
      </c>
      <c r="G836" s="99"/>
      <c r="H836" s="101"/>
    </row>
    <row r="837" spans="1:8" x14ac:dyDescent="0.2">
      <c r="A837" s="141"/>
      <c r="B837" s="105" t="s">
        <v>1912</v>
      </c>
      <c r="C837" s="99" t="s">
        <v>2932</v>
      </c>
      <c r="D837" s="107">
        <v>-24.386579999999999</v>
      </c>
      <c r="E837" s="107">
        <v>18.89827</v>
      </c>
      <c r="F837" s="101">
        <v>306.60000000000002</v>
      </c>
      <c r="G837" s="99"/>
      <c r="H837" s="101"/>
    </row>
    <row r="838" spans="1:8" x14ac:dyDescent="0.2">
      <c r="A838" s="141"/>
      <c r="B838" s="98" t="s">
        <v>549</v>
      </c>
      <c r="C838" s="99" t="s">
        <v>2932</v>
      </c>
      <c r="D838" s="107">
        <v>-24.491289999999999</v>
      </c>
      <c r="E838" s="107">
        <v>18.934950000000001</v>
      </c>
      <c r="F838" s="101">
        <v>555.71249999999998</v>
      </c>
      <c r="G838" s="99"/>
      <c r="H838" s="101"/>
    </row>
    <row r="839" spans="1:8" x14ac:dyDescent="0.2">
      <c r="A839" s="141"/>
      <c r="B839" s="105" t="s">
        <v>1917</v>
      </c>
      <c r="C839" s="99" t="s">
        <v>2932</v>
      </c>
      <c r="D839" s="107">
        <v>-24.45551</v>
      </c>
      <c r="E839" s="107">
        <v>18.902570000000001</v>
      </c>
      <c r="F839" s="101">
        <v>342.07799999999997</v>
      </c>
      <c r="G839" s="99"/>
      <c r="H839" s="101"/>
    </row>
    <row r="840" spans="1:8" x14ac:dyDescent="0.2">
      <c r="A840" s="141"/>
      <c r="B840" s="105" t="s">
        <v>1920</v>
      </c>
      <c r="C840" s="99" t="s">
        <v>2932</v>
      </c>
      <c r="D840" s="107"/>
      <c r="E840" s="107"/>
      <c r="F840" s="101">
        <v>0</v>
      </c>
      <c r="G840" s="99"/>
      <c r="H840" s="101"/>
    </row>
    <row r="841" spans="1:8" x14ac:dyDescent="0.2">
      <c r="A841" s="141"/>
      <c r="B841" s="105" t="s">
        <v>1920</v>
      </c>
      <c r="C841" s="99" t="s">
        <v>2932</v>
      </c>
      <c r="D841" s="107">
        <v>-24.418299999999999</v>
      </c>
      <c r="E841" s="107">
        <v>18.945070000000001</v>
      </c>
      <c r="F841" s="101">
        <v>721.38599999999997</v>
      </c>
      <c r="G841" s="99"/>
      <c r="H841" s="101"/>
    </row>
    <row r="842" spans="1:8" x14ac:dyDescent="0.2">
      <c r="A842" s="141"/>
      <c r="B842" s="98" t="s">
        <v>1920</v>
      </c>
      <c r="C842" s="99" t="s">
        <v>2932</v>
      </c>
      <c r="D842" s="107">
        <v>-24.425129999999999</v>
      </c>
      <c r="E842" s="107">
        <v>18.979019999999998</v>
      </c>
      <c r="F842" s="101">
        <v>711.20249999999999</v>
      </c>
      <c r="G842" s="99"/>
      <c r="H842" s="101"/>
    </row>
    <row r="843" spans="1:8" x14ac:dyDescent="0.2">
      <c r="A843" s="141"/>
      <c r="B843" s="105" t="s">
        <v>1927</v>
      </c>
      <c r="C843" s="99" t="s">
        <v>2932</v>
      </c>
      <c r="D843" s="107">
        <v>-24.437180000000001</v>
      </c>
      <c r="E843" s="107">
        <v>19.06297</v>
      </c>
      <c r="F843" s="101">
        <v>438</v>
      </c>
      <c r="G843" s="99"/>
      <c r="H843" s="101"/>
    </row>
    <row r="844" spans="1:8" x14ac:dyDescent="0.2">
      <c r="A844" s="141"/>
      <c r="B844" s="98" t="s">
        <v>1930</v>
      </c>
      <c r="C844" s="99" t="s">
        <v>2932</v>
      </c>
      <c r="D844" s="107">
        <v>-24.479579999999999</v>
      </c>
      <c r="E844" s="107">
        <v>19.062259999999998</v>
      </c>
      <c r="F844" s="101">
        <v>481.8</v>
      </c>
      <c r="G844" s="99"/>
      <c r="H844" s="101"/>
    </row>
    <row r="845" spans="1:8" x14ac:dyDescent="0.2">
      <c r="A845" s="141"/>
      <c r="B845" s="98" t="s">
        <v>1930</v>
      </c>
      <c r="C845" s="99" t="s">
        <v>2932</v>
      </c>
      <c r="D845" s="107">
        <v>-24.490390000000001</v>
      </c>
      <c r="E845" s="107">
        <v>19.035620000000002</v>
      </c>
      <c r="F845" s="101">
        <v>238.71</v>
      </c>
      <c r="G845" s="99"/>
      <c r="H845" s="101"/>
    </row>
    <row r="846" spans="1:8" x14ac:dyDescent="0.2">
      <c r="A846" s="141"/>
      <c r="B846" s="98" t="s">
        <v>502</v>
      </c>
      <c r="C846" s="99" t="s">
        <v>2932</v>
      </c>
      <c r="D846" s="107"/>
      <c r="E846" s="107"/>
      <c r="F846" s="101">
        <v>786.21</v>
      </c>
      <c r="G846" s="99"/>
      <c r="H846" s="101"/>
    </row>
    <row r="847" spans="1:8" x14ac:dyDescent="0.2">
      <c r="A847" s="141"/>
      <c r="B847" s="98" t="s">
        <v>1937</v>
      </c>
      <c r="C847" s="99" t="s">
        <v>2932</v>
      </c>
      <c r="D847" s="107"/>
      <c r="E847" s="107"/>
      <c r="F847" s="101">
        <v>0</v>
      </c>
      <c r="G847" s="99"/>
      <c r="H847" s="101"/>
    </row>
    <row r="848" spans="1:8" x14ac:dyDescent="0.2">
      <c r="A848" s="141"/>
      <c r="B848" s="98" t="s">
        <v>1940</v>
      </c>
      <c r="C848" s="99" t="s">
        <v>2932</v>
      </c>
      <c r="D848" s="107">
        <v>-24.55781</v>
      </c>
      <c r="E848" s="107">
        <v>18.943739999999998</v>
      </c>
      <c r="F848" s="101">
        <v>0</v>
      </c>
      <c r="G848" s="99"/>
      <c r="H848" s="101"/>
    </row>
    <row r="849" spans="1:8" x14ac:dyDescent="0.2">
      <c r="A849" s="141"/>
      <c r="B849" s="98" t="s">
        <v>336</v>
      </c>
      <c r="C849" s="99" t="s">
        <v>2932</v>
      </c>
      <c r="D849" s="107"/>
      <c r="E849" s="107"/>
      <c r="F849" s="101">
        <v>0</v>
      </c>
      <c r="G849" s="99"/>
      <c r="H849" s="101"/>
    </row>
    <row r="850" spans="1:8" x14ac:dyDescent="0.2">
      <c r="A850" s="141"/>
      <c r="B850" s="105" t="s">
        <v>1945</v>
      </c>
      <c r="C850" s="99" t="s">
        <v>2932</v>
      </c>
      <c r="D850" s="107">
        <v>-24.62847</v>
      </c>
      <c r="E850" s="107">
        <v>19.992000000000001</v>
      </c>
      <c r="F850" s="101">
        <v>310.4325</v>
      </c>
      <c r="G850" s="99"/>
      <c r="H850" s="101"/>
    </row>
    <row r="851" spans="1:8" x14ac:dyDescent="0.2">
      <c r="A851" s="141"/>
      <c r="B851" s="105" t="s">
        <v>1948</v>
      </c>
      <c r="C851" s="99" t="s">
        <v>2932</v>
      </c>
      <c r="D851" s="107">
        <v>-24.57978</v>
      </c>
      <c r="E851" s="107">
        <v>19.05613</v>
      </c>
      <c r="F851" s="101">
        <v>722.7</v>
      </c>
      <c r="G851" s="99"/>
      <c r="H851" s="101"/>
    </row>
    <row r="852" spans="1:8" x14ac:dyDescent="0.2">
      <c r="A852" s="141"/>
      <c r="B852" s="105" t="s">
        <v>1951</v>
      </c>
      <c r="C852" s="99" t="s">
        <v>2932</v>
      </c>
      <c r="D852" s="107">
        <v>-24.54101</v>
      </c>
      <c r="E852" s="107">
        <v>19.11092</v>
      </c>
      <c r="F852" s="101">
        <v>350.4</v>
      </c>
      <c r="G852" s="99"/>
      <c r="H852" s="101"/>
    </row>
    <row r="853" spans="1:8" x14ac:dyDescent="0.2">
      <c r="A853" s="141"/>
      <c r="B853" s="105" t="s">
        <v>1954</v>
      </c>
      <c r="C853" s="99" t="s">
        <v>2932</v>
      </c>
      <c r="D853" s="107">
        <v>-24.468610000000002</v>
      </c>
      <c r="E853" s="107">
        <v>19.17361</v>
      </c>
      <c r="F853" s="101">
        <v>356.97</v>
      </c>
      <c r="G853" s="99"/>
      <c r="H853" s="101"/>
    </row>
    <row r="854" spans="1:8" x14ac:dyDescent="0.2">
      <c r="A854" s="141"/>
      <c r="B854" s="105" t="s">
        <v>781</v>
      </c>
      <c r="C854" s="99" t="s">
        <v>2932</v>
      </c>
      <c r="D854" s="107">
        <v>-24.012509999999999</v>
      </c>
      <c r="E854" s="107">
        <v>18.869009999999999</v>
      </c>
      <c r="F854" s="101">
        <v>233.7825</v>
      </c>
      <c r="G854" s="99"/>
      <c r="H854" s="101"/>
    </row>
    <row r="855" spans="1:8" x14ac:dyDescent="0.2">
      <c r="A855" s="141"/>
      <c r="B855" s="105" t="s">
        <v>1959</v>
      </c>
      <c r="C855" s="99" t="s">
        <v>2932</v>
      </c>
      <c r="D855" s="107"/>
      <c r="E855" s="107"/>
      <c r="F855" s="101">
        <v>366.82499999999999</v>
      </c>
      <c r="G855" s="99"/>
      <c r="H855" s="101"/>
    </row>
    <row r="856" spans="1:8" x14ac:dyDescent="0.2">
      <c r="A856" s="141"/>
      <c r="B856" s="105" t="s">
        <v>1962</v>
      </c>
      <c r="C856" s="99" t="s">
        <v>2932</v>
      </c>
      <c r="D856" s="107"/>
      <c r="E856" s="107"/>
      <c r="F856" s="101">
        <v>310.98</v>
      </c>
      <c r="G856" s="99"/>
      <c r="H856" s="101"/>
    </row>
    <row r="857" spans="1:8" x14ac:dyDescent="0.2">
      <c r="A857" s="141"/>
      <c r="B857" s="105" t="s">
        <v>1965</v>
      </c>
      <c r="C857" s="99" t="s">
        <v>2932</v>
      </c>
      <c r="D857" s="107">
        <v>-24.162299999999998</v>
      </c>
      <c r="E857" s="107">
        <v>18.925329999999999</v>
      </c>
      <c r="F857" s="101">
        <v>0</v>
      </c>
      <c r="G857" s="99"/>
      <c r="H857" s="101"/>
    </row>
    <row r="858" spans="1:8" x14ac:dyDescent="0.2">
      <c r="A858" s="141"/>
      <c r="B858" s="105" t="s">
        <v>1968</v>
      </c>
      <c r="C858" s="99" t="s">
        <v>2932</v>
      </c>
      <c r="D858" s="107">
        <v>-24.20495</v>
      </c>
      <c r="E858" s="107">
        <v>18.953659999999999</v>
      </c>
      <c r="F858" s="101">
        <v>394.2</v>
      </c>
      <c r="G858" s="99"/>
      <c r="H858" s="101"/>
    </row>
    <row r="859" spans="1:8" x14ac:dyDescent="0.2">
      <c r="A859" s="141"/>
      <c r="B859" s="105" t="s">
        <v>1971</v>
      </c>
      <c r="C859" s="99" t="s">
        <v>2932</v>
      </c>
      <c r="D859" s="107">
        <v>-24.226150000000001</v>
      </c>
      <c r="E859" s="107">
        <v>19.021650000000001</v>
      </c>
      <c r="F859" s="101">
        <v>238.16249999999999</v>
      </c>
      <c r="G859" s="99"/>
      <c r="H859" s="101"/>
    </row>
    <row r="860" spans="1:8" x14ac:dyDescent="0.2">
      <c r="A860" s="141"/>
      <c r="B860" s="105" t="s">
        <v>1974</v>
      </c>
      <c r="C860" s="99" t="s">
        <v>2932</v>
      </c>
      <c r="D860" s="107">
        <v>-24.26501</v>
      </c>
      <c r="E860" s="107">
        <v>19.05884</v>
      </c>
      <c r="F860" s="101">
        <v>216.26249999999999</v>
      </c>
      <c r="G860" s="99"/>
      <c r="H860" s="101"/>
    </row>
    <row r="861" spans="1:8" x14ac:dyDescent="0.2">
      <c r="A861" s="141"/>
      <c r="B861" s="105" t="s">
        <v>1977</v>
      </c>
      <c r="C861" s="99" t="s">
        <v>2932</v>
      </c>
      <c r="D861" s="107"/>
      <c r="E861" s="107"/>
      <c r="F861" s="101">
        <v>416.1</v>
      </c>
      <c r="G861" s="99"/>
      <c r="H861" s="101"/>
    </row>
    <row r="862" spans="1:8" x14ac:dyDescent="0.2">
      <c r="A862" s="141"/>
      <c r="B862" s="105" t="s">
        <v>1980</v>
      </c>
      <c r="C862" s="99" t="s">
        <v>2932</v>
      </c>
      <c r="D862" s="107"/>
      <c r="E862" s="107"/>
      <c r="F862" s="101">
        <v>350.4</v>
      </c>
      <c r="G862" s="99"/>
      <c r="H862" s="101"/>
    </row>
    <row r="863" spans="1:8" x14ac:dyDescent="0.2">
      <c r="A863" s="141"/>
      <c r="B863" s="105" t="s">
        <v>1716</v>
      </c>
      <c r="C863" s="99" t="s">
        <v>2932</v>
      </c>
      <c r="D863" s="107">
        <v>-24.345359999999999</v>
      </c>
      <c r="E863" s="107">
        <v>19.187470000000001</v>
      </c>
      <c r="F863" s="101">
        <v>661.92750000000001</v>
      </c>
      <c r="G863" s="99"/>
      <c r="H863" s="101"/>
    </row>
    <row r="864" spans="1:8" x14ac:dyDescent="0.2">
      <c r="A864" s="141"/>
      <c r="B864" s="105" t="s">
        <v>1985</v>
      </c>
      <c r="C864" s="99" t="s">
        <v>2932</v>
      </c>
      <c r="D864" s="107">
        <v>-24.729120000000002</v>
      </c>
      <c r="E864" s="107">
        <v>19.03659</v>
      </c>
      <c r="F864" s="101">
        <v>750.07500000000005</v>
      </c>
      <c r="G864" s="99"/>
      <c r="H864" s="101"/>
    </row>
    <row r="865" spans="1:8" x14ac:dyDescent="0.2">
      <c r="A865" s="141"/>
      <c r="B865" s="105" t="s">
        <v>1988</v>
      </c>
      <c r="C865" s="99" t="s">
        <v>2932</v>
      </c>
      <c r="D865" s="107">
        <v>-24.638310000000001</v>
      </c>
      <c r="E865" s="107">
        <v>19.09665</v>
      </c>
      <c r="F865" s="101">
        <v>438</v>
      </c>
      <c r="G865" s="99"/>
      <c r="H865" s="101"/>
    </row>
    <row r="866" spans="1:8" x14ac:dyDescent="0.2">
      <c r="A866" s="141"/>
      <c r="B866" s="105" t="s">
        <v>1991</v>
      </c>
      <c r="C866" s="99" t="s">
        <v>2932</v>
      </c>
      <c r="D866" s="107">
        <v>-24.641950000000001</v>
      </c>
      <c r="E866" s="107">
        <v>19.168119999999998</v>
      </c>
      <c r="F866" s="101">
        <v>318.09750000000003</v>
      </c>
      <c r="G866" s="99"/>
      <c r="H866" s="101"/>
    </row>
    <row r="867" spans="1:8" x14ac:dyDescent="0.2">
      <c r="A867" s="141"/>
      <c r="B867" s="105" t="s">
        <v>1994</v>
      </c>
      <c r="C867" s="99" t="s">
        <v>2932</v>
      </c>
      <c r="D867" s="107">
        <v>-24.612169999999999</v>
      </c>
      <c r="E867" s="107">
        <v>19.215330000000002</v>
      </c>
      <c r="F867" s="101">
        <v>716.13</v>
      </c>
      <c r="G867" s="99"/>
      <c r="H867" s="101"/>
    </row>
    <row r="868" spans="1:8" x14ac:dyDescent="0.2">
      <c r="A868" s="141"/>
      <c r="B868" s="105" t="s">
        <v>1759</v>
      </c>
      <c r="C868" s="99" t="s">
        <v>2932</v>
      </c>
      <c r="D868" s="107"/>
      <c r="E868" s="107"/>
      <c r="F868" s="101">
        <v>43.8</v>
      </c>
      <c r="G868" s="99"/>
      <c r="H868" s="101"/>
    </row>
    <row r="869" spans="1:8" x14ac:dyDescent="0.2">
      <c r="A869" s="141"/>
      <c r="B869" s="105" t="s">
        <v>1999</v>
      </c>
      <c r="C869" s="99" t="s">
        <v>2932</v>
      </c>
      <c r="D869" s="107"/>
      <c r="E869" s="107"/>
      <c r="F869" s="101">
        <v>799.89750000000004</v>
      </c>
      <c r="G869" s="99"/>
      <c r="H869" s="101"/>
    </row>
    <row r="870" spans="1:8" x14ac:dyDescent="0.2">
      <c r="A870" s="141"/>
      <c r="B870" s="105" t="s">
        <v>2002</v>
      </c>
      <c r="C870" s="99" t="s">
        <v>2932</v>
      </c>
      <c r="D870" s="107"/>
      <c r="E870" s="107"/>
      <c r="F870" s="101">
        <v>219</v>
      </c>
      <c r="G870" s="99"/>
      <c r="H870" s="101"/>
    </row>
    <row r="871" spans="1:8" x14ac:dyDescent="0.2">
      <c r="A871" s="141"/>
      <c r="B871" s="105" t="s">
        <v>2005</v>
      </c>
      <c r="C871" s="99" t="s">
        <v>2932</v>
      </c>
      <c r="D871" s="107"/>
      <c r="E871" s="107"/>
      <c r="F871" s="101">
        <v>251.85</v>
      </c>
      <c r="G871" s="99"/>
      <c r="H871" s="101"/>
    </row>
    <row r="872" spans="1:8" x14ac:dyDescent="0.2">
      <c r="A872" s="141"/>
      <c r="B872" s="105" t="s">
        <v>2008</v>
      </c>
      <c r="C872" s="99" t="s">
        <v>2932</v>
      </c>
      <c r="D872" s="107">
        <v>-24.74776</v>
      </c>
      <c r="E872" s="107">
        <v>19.208189999999998</v>
      </c>
      <c r="F872" s="101">
        <v>626.88750000000005</v>
      </c>
      <c r="G872" s="99"/>
      <c r="H872" s="101"/>
    </row>
    <row r="873" spans="1:8" x14ac:dyDescent="0.2">
      <c r="A873" s="141"/>
      <c r="B873" s="105" t="s">
        <v>2011</v>
      </c>
      <c r="C873" s="99" t="s">
        <v>2932</v>
      </c>
      <c r="D873" s="107">
        <v>-24.78885</v>
      </c>
      <c r="E873" s="107">
        <v>19.096609999999998</v>
      </c>
      <c r="F873" s="101">
        <v>778.87350000000004</v>
      </c>
      <c r="G873" s="99"/>
      <c r="H873" s="101"/>
    </row>
    <row r="874" spans="1:8" x14ac:dyDescent="0.2">
      <c r="A874" s="141"/>
      <c r="B874" s="105" t="s">
        <v>2014</v>
      </c>
      <c r="C874" s="99" t="s">
        <v>2932</v>
      </c>
      <c r="D874" s="107">
        <v>-24.882210000000001</v>
      </c>
      <c r="E874" s="107">
        <v>19.058019999999999</v>
      </c>
      <c r="F874" s="101">
        <v>364.08749999999998</v>
      </c>
      <c r="G874" s="99"/>
      <c r="H874" s="101"/>
    </row>
    <row r="875" spans="1:8" x14ac:dyDescent="0.2">
      <c r="A875" s="141"/>
      <c r="B875" s="105" t="s">
        <v>2017</v>
      </c>
      <c r="C875" s="99" t="s">
        <v>2932</v>
      </c>
      <c r="D875" s="107">
        <v>-24.92154</v>
      </c>
      <c r="E875" s="107">
        <v>19.06822</v>
      </c>
      <c r="F875" s="101">
        <v>0</v>
      </c>
      <c r="G875" s="99"/>
      <c r="H875" s="101"/>
    </row>
    <row r="876" spans="1:8" x14ac:dyDescent="0.2">
      <c r="A876" s="141"/>
      <c r="B876" s="105" t="s">
        <v>2014</v>
      </c>
      <c r="C876" s="99" t="s">
        <v>2932</v>
      </c>
      <c r="D876" s="107">
        <v>-24.801290000000002</v>
      </c>
      <c r="E876" s="107">
        <v>19.02168</v>
      </c>
      <c r="F876" s="101">
        <v>516.29250000000002</v>
      </c>
      <c r="G876" s="99"/>
      <c r="H876" s="101"/>
    </row>
    <row r="877" spans="1:8" x14ac:dyDescent="0.2">
      <c r="A877" s="141"/>
      <c r="B877" s="105" t="s">
        <v>2021</v>
      </c>
      <c r="C877" s="99" t="s">
        <v>2932</v>
      </c>
      <c r="D877" s="107">
        <v>-24.974550000000001</v>
      </c>
      <c r="E877" s="107">
        <v>19.10717</v>
      </c>
      <c r="F877" s="101">
        <v>391.46249999999998</v>
      </c>
      <c r="G877" s="99"/>
      <c r="H877" s="101"/>
    </row>
    <row r="878" spans="1:8" x14ac:dyDescent="0.2">
      <c r="A878" s="141"/>
      <c r="B878" s="105" t="s">
        <v>2024</v>
      </c>
      <c r="C878" s="99" t="s">
        <v>2932</v>
      </c>
      <c r="D878" s="107">
        <v>-24.921379999999999</v>
      </c>
      <c r="E878" s="107">
        <v>19.173449999999999</v>
      </c>
      <c r="F878" s="101">
        <v>1027.0005000000001</v>
      </c>
      <c r="G878" s="99"/>
      <c r="H878" s="101"/>
    </row>
    <row r="879" spans="1:8" x14ac:dyDescent="0.2">
      <c r="A879" s="141"/>
      <c r="B879" s="105" t="s">
        <v>2027</v>
      </c>
      <c r="C879" s="99" t="s">
        <v>2932</v>
      </c>
      <c r="D879" s="107">
        <v>-24.816600000000001</v>
      </c>
      <c r="E879" s="107">
        <v>19.241900000000001</v>
      </c>
      <c r="F879" s="101">
        <v>0</v>
      </c>
      <c r="G879" s="99"/>
      <c r="H879" s="101"/>
    </row>
    <row r="880" spans="1:8" x14ac:dyDescent="0.2">
      <c r="A880" s="141"/>
      <c r="B880" s="105" t="s">
        <v>2030</v>
      </c>
      <c r="C880" s="99" t="s">
        <v>2932</v>
      </c>
      <c r="D880" s="107"/>
      <c r="E880" s="107"/>
      <c r="F880" s="101">
        <v>532.16999999999996</v>
      </c>
      <c r="G880" s="99"/>
      <c r="H880" s="101"/>
    </row>
    <row r="881" spans="1:8" x14ac:dyDescent="0.2">
      <c r="A881" s="141"/>
      <c r="B881" s="105" t="s">
        <v>2033</v>
      </c>
      <c r="C881" s="99" t="s">
        <v>2932</v>
      </c>
      <c r="D881" s="107"/>
      <c r="E881" s="107"/>
      <c r="F881" s="101">
        <v>788.4</v>
      </c>
      <c r="G881" s="99"/>
      <c r="H881" s="101"/>
    </row>
    <row r="882" spans="1:8" x14ac:dyDescent="0.2">
      <c r="A882" s="141"/>
      <c r="B882" s="105" t="s">
        <v>2036</v>
      </c>
      <c r="C882" s="99" t="s">
        <v>2932</v>
      </c>
      <c r="D882" s="107"/>
      <c r="E882" s="107"/>
      <c r="F882" s="101">
        <v>262.8</v>
      </c>
      <c r="G882" s="99"/>
      <c r="H882" s="101"/>
    </row>
    <row r="883" spans="1:8" x14ac:dyDescent="0.2">
      <c r="A883" s="141"/>
      <c r="B883" s="105" t="s">
        <v>2039</v>
      </c>
      <c r="C883" s="99" t="s">
        <v>2932</v>
      </c>
      <c r="D883" s="107"/>
      <c r="E883" s="107"/>
      <c r="F883" s="101">
        <v>545.30999999999995</v>
      </c>
      <c r="G883" s="99"/>
      <c r="H883" s="101"/>
    </row>
    <row r="884" spans="1:8" x14ac:dyDescent="0.2">
      <c r="A884" s="141"/>
      <c r="B884" s="105" t="s">
        <v>1599</v>
      </c>
      <c r="C884" s="99" t="s">
        <v>2932</v>
      </c>
      <c r="D884" s="107"/>
      <c r="E884" s="107"/>
      <c r="F884" s="101">
        <v>262.8</v>
      </c>
      <c r="G884" s="99"/>
      <c r="H884" s="101"/>
    </row>
    <row r="885" spans="1:8" x14ac:dyDescent="0.2">
      <c r="A885" s="141"/>
      <c r="B885" s="105" t="s">
        <v>2044</v>
      </c>
      <c r="C885" s="99" t="s">
        <v>2932</v>
      </c>
      <c r="D885" s="107">
        <v>-24.850149999999999</v>
      </c>
      <c r="E885" s="107">
        <v>19.394500000000001</v>
      </c>
      <c r="F885" s="101">
        <v>197.1</v>
      </c>
      <c r="G885" s="99"/>
      <c r="H885" s="101"/>
    </row>
    <row r="886" spans="1:8" x14ac:dyDescent="0.2">
      <c r="A886" s="141"/>
      <c r="B886" s="105" t="s">
        <v>499</v>
      </c>
      <c r="C886" s="99" t="s">
        <v>2932</v>
      </c>
      <c r="D886" s="107">
        <v>-24.868860000000002</v>
      </c>
      <c r="E886" s="107">
        <v>19.354430000000001</v>
      </c>
      <c r="F886" s="101">
        <v>176.07599999999999</v>
      </c>
      <c r="G886" s="99"/>
      <c r="H886" s="101"/>
    </row>
    <row r="887" spans="1:8" x14ac:dyDescent="0.2">
      <c r="A887" s="141"/>
      <c r="B887" s="105" t="s">
        <v>2049</v>
      </c>
      <c r="C887" s="99" t="s">
        <v>2932</v>
      </c>
      <c r="D887" s="107">
        <v>-24.86327</v>
      </c>
      <c r="E887" s="107">
        <v>19.383479999999999</v>
      </c>
      <c r="F887" s="101">
        <v>261.70499999999998</v>
      </c>
      <c r="G887" s="99"/>
      <c r="H887" s="101"/>
    </row>
    <row r="888" spans="1:8" x14ac:dyDescent="0.2">
      <c r="A888" s="141"/>
      <c r="B888" s="105" t="s">
        <v>2052</v>
      </c>
      <c r="C888" s="99" t="s">
        <v>2932</v>
      </c>
      <c r="D888" s="107">
        <v>-24.936889999999998</v>
      </c>
      <c r="E888" s="107">
        <v>19.304110000000001</v>
      </c>
      <c r="F888" s="101">
        <v>346.02</v>
      </c>
      <c r="G888" s="99"/>
      <c r="H888" s="101"/>
    </row>
    <row r="889" spans="1:8" x14ac:dyDescent="0.2">
      <c r="A889" s="141"/>
      <c r="B889" s="105" t="s">
        <v>2055</v>
      </c>
      <c r="C889" s="99" t="s">
        <v>2932</v>
      </c>
      <c r="D889" s="107">
        <v>-24.994710000000001</v>
      </c>
      <c r="E889" s="107">
        <v>19.19463</v>
      </c>
      <c r="F889" s="101">
        <v>231.04499999999999</v>
      </c>
      <c r="G889" s="99"/>
      <c r="H889" s="101"/>
    </row>
    <row r="890" spans="1:8" x14ac:dyDescent="0.2">
      <c r="A890" s="141"/>
      <c r="B890" s="105" t="s">
        <v>236</v>
      </c>
      <c r="C890" s="99" t="s">
        <v>2932</v>
      </c>
      <c r="D890" s="107"/>
      <c r="E890" s="107"/>
      <c r="F890" s="101">
        <v>65.7</v>
      </c>
      <c r="G890" s="99"/>
      <c r="H890" s="101"/>
    </row>
    <row r="891" spans="1:8" x14ac:dyDescent="0.2">
      <c r="A891" s="141"/>
      <c r="B891" s="105" t="s">
        <v>2055</v>
      </c>
      <c r="C891" s="99" t="s">
        <v>2932</v>
      </c>
      <c r="D891" s="107">
        <v>-24.98611</v>
      </c>
      <c r="E891" s="107">
        <v>19.216259999999998</v>
      </c>
      <c r="F891" s="101">
        <v>316.45499999999998</v>
      </c>
      <c r="G891" s="99"/>
      <c r="H891" s="101"/>
    </row>
    <row r="892" spans="1:8" x14ac:dyDescent="0.2">
      <c r="A892" s="141"/>
      <c r="B892" s="105" t="s">
        <v>2061</v>
      </c>
      <c r="C892" s="99" t="s">
        <v>2932</v>
      </c>
      <c r="D892" s="107">
        <v>-25.031849999999999</v>
      </c>
      <c r="E892" s="107">
        <v>19.173490000000001</v>
      </c>
      <c r="F892" s="101">
        <v>336.16500000000002</v>
      </c>
      <c r="G892" s="99"/>
      <c r="H892" s="101"/>
    </row>
    <row r="893" spans="1:8" x14ac:dyDescent="0.2">
      <c r="A893" s="141"/>
      <c r="B893" s="105" t="s">
        <v>2064</v>
      </c>
      <c r="C893" s="99" t="s">
        <v>2932</v>
      </c>
      <c r="D893" s="107">
        <v>-25.106030000000001</v>
      </c>
      <c r="E893" s="107">
        <v>19.216449999999998</v>
      </c>
      <c r="F893" s="101">
        <v>275.39249999999998</v>
      </c>
      <c r="G893" s="99"/>
      <c r="H893" s="101"/>
    </row>
    <row r="894" spans="1:8" x14ac:dyDescent="0.2">
      <c r="A894" s="141"/>
      <c r="B894" s="105" t="s">
        <v>1869</v>
      </c>
      <c r="C894" s="99" t="s">
        <v>2932</v>
      </c>
      <c r="D894" s="107">
        <v>-25.057960000000001</v>
      </c>
      <c r="E894" s="107">
        <v>19.247070000000001</v>
      </c>
      <c r="F894" s="101">
        <v>555.71249999999998</v>
      </c>
      <c r="G894" s="99"/>
      <c r="H894" s="101"/>
    </row>
    <row r="895" spans="1:8" x14ac:dyDescent="0.2">
      <c r="A895" s="141"/>
      <c r="B895" s="105" t="s">
        <v>2069</v>
      </c>
      <c r="C895" s="99" t="s">
        <v>2932</v>
      </c>
      <c r="D895" s="107">
        <v>-25.005769999999998</v>
      </c>
      <c r="E895" s="107">
        <v>19.337759999999999</v>
      </c>
      <c r="F895" s="101">
        <v>591.29999999999995</v>
      </c>
      <c r="G895" s="99"/>
      <c r="H895" s="101"/>
    </row>
    <row r="896" spans="1:8" x14ac:dyDescent="0.2">
      <c r="A896" s="141"/>
      <c r="B896" s="105" t="s">
        <v>2072</v>
      </c>
      <c r="C896" s="99" t="s">
        <v>2932</v>
      </c>
      <c r="D896" s="107">
        <v>-24.946190000000001</v>
      </c>
      <c r="E896" s="107">
        <v>19.42088</v>
      </c>
      <c r="F896" s="101">
        <v>1438.83</v>
      </c>
      <c r="G896" s="99"/>
      <c r="H896" s="101"/>
    </row>
    <row r="897" spans="1:8" x14ac:dyDescent="0.2">
      <c r="A897" s="141"/>
      <c r="B897" s="105" t="s">
        <v>2075</v>
      </c>
      <c r="C897" s="99" t="s">
        <v>2932</v>
      </c>
      <c r="D897" s="107">
        <v>-24.93525</v>
      </c>
      <c r="E897" s="107">
        <v>19.47119</v>
      </c>
      <c r="F897" s="101">
        <v>454.42500000000001</v>
      </c>
      <c r="G897" s="99"/>
      <c r="H897" s="101"/>
    </row>
    <row r="898" spans="1:8" x14ac:dyDescent="0.2">
      <c r="A898" s="141"/>
      <c r="B898" s="105" t="s">
        <v>2078</v>
      </c>
      <c r="C898" s="99" t="s">
        <v>2932</v>
      </c>
      <c r="D898" s="107">
        <v>-24.881039999999999</v>
      </c>
      <c r="E898" s="107">
        <v>19.532160000000001</v>
      </c>
      <c r="F898" s="101">
        <v>293.45999999999998</v>
      </c>
      <c r="G898" s="99"/>
      <c r="H898" s="101"/>
    </row>
    <row r="899" spans="1:8" x14ac:dyDescent="0.2">
      <c r="A899" s="141"/>
      <c r="B899" s="105" t="s">
        <v>2081</v>
      </c>
      <c r="C899" s="99" t="s">
        <v>2932</v>
      </c>
      <c r="D899" s="107"/>
      <c r="E899" s="107"/>
      <c r="F899" s="101">
        <v>525.6</v>
      </c>
      <c r="G899" s="99"/>
      <c r="H899" s="101"/>
    </row>
    <row r="900" spans="1:8" x14ac:dyDescent="0.2">
      <c r="A900" s="141"/>
      <c r="B900" s="105" t="s">
        <v>2084</v>
      </c>
      <c r="C900" s="99" t="s">
        <v>2932</v>
      </c>
      <c r="D900" s="107"/>
      <c r="E900" s="107"/>
      <c r="F900" s="101">
        <v>722.7</v>
      </c>
      <c r="G900" s="99"/>
      <c r="H900" s="101"/>
    </row>
    <row r="901" spans="1:8" x14ac:dyDescent="0.2">
      <c r="A901" s="141"/>
      <c r="B901" s="105" t="s">
        <v>2087</v>
      </c>
      <c r="C901" s="99" t="s">
        <v>2932</v>
      </c>
      <c r="D901" s="107"/>
      <c r="E901" s="107"/>
      <c r="F901" s="101">
        <v>689.85</v>
      </c>
      <c r="G901" s="99"/>
      <c r="H901" s="101"/>
    </row>
    <row r="902" spans="1:8" x14ac:dyDescent="0.2">
      <c r="A902" s="141"/>
      <c r="B902" s="105" t="s">
        <v>2090</v>
      </c>
      <c r="C902" s="99" t="s">
        <v>2932</v>
      </c>
      <c r="D902" s="107">
        <v>-24.93308</v>
      </c>
      <c r="E902" s="107">
        <v>19.612369999999999</v>
      </c>
      <c r="F902" s="101">
        <v>651.52499999999998</v>
      </c>
      <c r="G902" s="99"/>
      <c r="H902" s="101"/>
    </row>
    <row r="903" spans="1:8" x14ac:dyDescent="0.2">
      <c r="A903" s="141"/>
      <c r="B903" s="105" t="s">
        <v>2093</v>
      </c>
      <c r="C903" s="99" t="s">
        <v>2932</v>
      </c>
      <c r="D903" s="107"/>
      <c r="E903" s="107"/>
      <c r="F903" s="101">
        <v>657</v>
      </c>
      <c r="G903" s="99"/>
      <c r="H903" s="101"/>
    </row>
    <row r="904" spans="1:8" x14ac:dyDescent="0.2">
      <c r="A904" s="141"/>
      <c r="B904" s="105" t="s">
        <v>2095</v>
      </c>
      <c r="C904" s="99" t="s">
        <v>2932</v>
      </c>
      <c r="D904" s="107">
        <v>-25.014700000000001</v>
      </c>
      <c r="E904" s="107">
        <v>19.504519999999999</v>
      </c>
      <c r="F904" s="101">
        <v>1065.9825000000001</v>
      </c>
      <c r="G904" s="99"/>
      <c r="H904" s="101"/>
    </row>
    <row r="905" spans="1:8" x14ac:dyDescent="0.2">
      <c r="A905" s="141"/>
      <c r="B905" s="104" t="s">
        <v>2098</v>
      </c>
      <c r="C905" s="99" t="s">
        <v>2932</v>
      </c>
      <c r="D905" s="103">
        <v>-22.912559999999999</v>
      </c>
      <c r="E905" s="103">
        <v>19.45213</v>
      </c>
      <c r="F905" s="101">
        <v>821.25</v>
      </c>
      <c r="G905" s="99"/>
      <c r="H905" s="101"/>
    </row>
    <row r="906" spans="1:8" x14ac:dyDescent="0.2">
      <c r="A906" s="141"/>
      <c r="B906" s="105" t="s">
        <v>2100</v>
      </c>
      <c r="C906" s="99" t="s">
        <v>2932</v>
      </c>
      <c r="D906" s="107"/>
      <c r="E906" s="107"/>
      <c r="F906" s="101">
        <v>284.15249999999997</v>
      </c>
      <c r="G906" s="99"/>
      <c r="H906" s="101"/>
    </row>
    <row r="907" spans="1:8" x14ac:dyDescent="0.2">
      <c r="A907" s="141"/>
      <c r="B907" s="105" t="s">
        <v>2103</v>
      </c>
      <c r="C907" s="99" t="s">
        <v>2932</v>
      </c>
      <c r="D907" s="107"/>
      <c r="E907" s="107"/>
      <c r="F907" s="101">
        <v>1023.825</v>
      </c>
      <c r="G907" s="99"/>
      <c r="H907" s="101"/>
    </row>
    <row r="908" spans="1:8" x14ac:dyDescent="0.2">
      <c r="A908" s="141"/>
      <c r="B908" s="105" t="s">
        <v>490</v>
      </c>
      <c r="C908" s="99" t="s">
        <v>2932</v>
      </c>
      <c r="D908" s="107"/>
      <c r="E908" s="107"/>
      <c r="F908" s="101">
        <v>788.4</v>
      </c>
      <c r="G908" s="99"/>
      <c r="H908" s="101"/>
    </row>
    <row r="909" spans="1:8" x14ac:dyDescent="0.2">
      <c r="A909" s="141"/>
      <c r="B909" s="105" t="s">
        <v>490</v>
      </c>
      <c r="C909" s="99" t="s">
        <v>2932</v>
      </c>
      <c r="D909" s="107">
        <v>-25.238880000000002</v>
      </c>
      <c r="E909" s="107">
        <v>19.292649999999998</v>
      </c>
      <c r="F909" s="101">
        <v>628.53</v>
      </c>
      <c r="G909" s="99"/>
      <c r="H909" s="101"/>
    </row>
    <row r="910" spans="1:8" x14ac:dyDescent="0.2">
      <c r="A910" s="141"/>
      <c r="B910" s="105" t="s">
        <v>2108</v>
      </c>
      <c r="C910" s="99" t="s">
        <v>2932</v>
      </c>
      <c r="D910" s="107"/>
      <c r="E910" s="107"/>
      <c r="F910" s="101">
        <v>92.527500000000003</v>
      </c>
      <c r="G910" s="99"/>
      <c r="H910" s="101"/>
    </row>
    <row r="911" spans="1:8" x14ac:dyDescent="0.2">
      <c r="A911" s="141"/>
      <c r="B911" s="105" t="s">
        <v>2111</v>
      </c>
      <c r="C911" s="99" t="s">
        <v>2932</v>
      </c>
      <c r="D911" s="107"/>
      <c r="E911" s="107"/>
      <c r="F911" s="101">
        <v>332.88</v>
      </c>
      <c r="G911" s="99"/>
      <c r="H911" s="101"/>
    </row>
    <row r="912" spans="1:8" x14ac:dyDescent="0.2">
      <c r="A912" s="141"/>
      <c r="B912" s="98" t="s">
        <v>186</v>
      </c>
      <c r="C912" s="99" t="s">
        <v>2932</v>
      </c>
      <c r="D912" s="107">
        <v>-25.374829999999999</v>
      </c>
      <c r="E912" s="107">
        <v>17.805810000000001</v>
      </c>
      <c r="F912" s="101">
        <v>6566.7150000000001</v>
      </c>
      <c r="G912" s="99"/>
      <c r="H912" s="101"/>
    </row>
    <row r="913" spans="1:8" x14ac:dyDescent="0.2">
      <c r="A913" s="141"/>
      <c r="B913" s="105" t="s">
        <v>2116</v>
      </c>
      <c r="C913" s="99" t="s">
        <v>2932</v>
      </c>
      <c r="D913" s="107">
        <v>-25.3477</v>
      </c>
      <c r="E913" s="107">
        <v>19.049250000000001</v>
      </c>
      <c r="F913" s="101">
        <v>488.37</v>
      </c>
      <c r="G913" s="99"/>
      <c r="H913" s="101"/>
    </row>
    <row r="914" spans="1:8" x14ac:dyDescent="0.2">
      <c r="A914" s="141"/>
      <c r="B914" s="105" t="s">
        <v>49</v>
      </c>
      <c r="C914" s="99" t="s">
        <v>2932</v>
      </c>
      <c r="D914" s="107">
        <v>-24.33896</v>
      </c>
      <c r="E914" s="107">
        <v>18.366630000000001</v>
      </c>
      <c r="F914" s="101">
        <v>295.64999999999998</v>
      </c>
      <c r="G914" s="99"/>
      <c r="H914" s="101"/>
    </row>
    <row r="915" spans="1:8" x14ac:dyDescent="0.2">
      <c r="A915" s="141"/>
      <c r="B915" s="98" t="s">
        <v>2121</v>
      </c>
      <c r="C915" s="99" t="s">
        <v>2932</v>
      </c>
      <c r="D915" s="107">
        <v>-24.799630000000001</v>
      </c>
      <c r="E915" s="107">
        <v>18.256499999999999</v>
      </c>
      <c r="F915" s="101">
        <v>240.9</v>
      </c>
      <c r="G915" s="99"/>
      <c r="H915" s="101"/>
    </row>
    <row r="916" spans="1:8" x14ac:dyDescent="0.2">
      <c r="A916" s="141"/>
      <c r="B916" s="98" t="s">
        <v>2124</v>
      </c>
      <c r="C916" s="99" t="s">
        <v>2932</v>
      </c>
      <c r="D916" s="107"/>
      <c r="E916" s="107"/>
      <c r="F916" s="101">
        <v>309.00900000000001</v>
      </c>
      <c r="G916" s="99"/>
      <c r="H916" s="101"/>
    </row>
    <row r="917" spans="1:8" x14ac:dyDescent="0.2">
      <c r="A917" s="141"/>
      <c r="B917" s="105" t="s">
        <v>22</v>
      </c>
      <c r="C917" s="99" t="s">
        <v>2932</v>
      </c>
      <c r="D917" s="107"/>
      <c r="E917" s="107"/>
      <c r="F917" s="101">
        <v>0</v>
      </c>
      <c r="G917" s="99"/>
      <c r="H917" s="101"/>
    </row>
    <row r="918" spans="1:8" x14ac:dyDescent="0.2">
      <c r="A918" s="141"/>
      <c r="B918" s="105" t="s">
        <v>22</v>
      </c>
      <c r="C918" s="99" t="s">
        <v>2932</v>
      </c>
      <c r="D918" s="107">
        <v>-24.535920000000001</v>
      </c>
      <c r="E918" s="107">
        <v>18.558509999999998</v>
      </c>
      <c r="F918" s="101">
        <v>325.76249999999999</v>
      </c>
      <c r="G918" s="99"/>
      <c r="H918" s="101"/>
    </row>
    <row r="919" spans="1:8" x14ac:dyDescent="0.2">
      <c r="A919" s="141"/>
      <c r="B919" s="105" t="s">
        <v>2130</v>
      </c>
      <c r="C919" s="99" t="s">
        <v>2932</v>
      </c>
      <c r="D919" s="107">
        <v>-24.416440000000001</v>
      </c>
      <c r="E919" s="107">
        <v>18.269500000000001</v>
      </c>
      <c r="F919" s="101">
        <v>371.20499999999998</v>
      </c>
      <c r="G919" s="99"/>
      <c r="H919" s="101"/>
    </row>
    <row r="920" spans="1:8" x14ac:dyDescent="0.2">
      <c r="A920" s="141"/>
      <c r="B920" s="98" t="s">
        <v>2133</v>
      </c>
      <c r="C920" s="99" t="s">
        <v>2932</v>
      </c>
      <c r="D920" s="107">
        <v>-24.345009999999998</v>
      </c>
      <c r="E920" s="107">
        <v>18</v>
      </c>
      <c r="F920" s="101">
        <v>584.83950000000004</v>
      </c>
      <c r="G920" s="99"/>
      <c r="H920" s="101"/>
    </row>
    <row r="921" spans="1:8" x14ac:dyDescent="0.2">
      <c r="A921" s="141"/>
      <c r="B921" s="104" t="s">
        <v>2136</v>
      </c>
      <c r="C921" s="99" t="s">
        <v>2932</v>
      </c>
      <c r="D921" s="103"/>
      <c r="E921" s="103"/>
      <c r="F921" s="101">
        <v>378.87</v>
      </c>
      <c r="G921" s="99"/>
      <c r="H921" s="101"/>
    </row>
    <row r="922" spans="1:8" x14ac:dyDescent="0.2">
      <c r="A922" s="141"/>
      <c r="B922" s="104" t="s">
        <v>2138</v>
      </c>
      <c r="C922" s="99" t="s">
        <v>2932</v>
      </c>
      <c r="D922" s="103">
        <v>-23.958760000000002</v>
      </c>
      <c r="E922" s="103">
        <v>19.20759</v>
      </c>
      <c r="F922" s="101">
        <v>900.63750000000005</v>
      </c>
      <c r="G922" s="99"/>
      <c r="H922" s="101"/>
    </row>
    <row r="923" spans="1:8" x14ac:dyDescent="0.2">
      <c r="A923" s="141"/>
      <c r="B923" s="110" t="s">
        <v>2140</v>
      </c>
      <c r="C923" s="99" t="s">
        <v>2932</v>
      </c>
      <c r="D923" s="109">
        <v>-23.896699999999999</v>
      </c>
      <c r="E923" s="109">
        <v>19.26887</v>
      </c>
      <c r="F923" s="101">
        <v>866.03549999999996</v>
      </c>
      <c r="G923" s="99"/>
      <c r="H923" s="101"/>
    </row>
    <row r="924" spans="1:8" x14ac:dyDescent="0.2">
      <c r="A924" s="141"/>
      <c r="B924" s="104" t="s">
        <v>2142</v>
      </c>
      <c r="C924" s="99" t="s">
        <v>2932</v>
      </c>
      <c r="D924" s="103">
        <v>-23.941289999999999</v>
      </c>
      <c r="E924" s="103">
        <v>19.303719999999998</v>
      </c>
      <c r="F924" s="101">
        <v>386.20650000000001</v>
      </c>
      <c r="G924" s="99"/>
      <c r="H924" s="101"/>
    </row>
    <row r="925" spans="1:8" x14ac:dyDescent="0.2">
      <c r="A925" s="141"/>
      <c r="B925" s="108" t="s">
        <v>216</v>
      </c>
      <c r="C925" s="99" t="s">
        <v>2932</v>
      </c>
      <c r="D925" s="109">
        <v>-23.88935</v>
      </c>
      <c r="E925" s="109">
        <v>19.460819999999998</v>
      </c>
      <c r="F925" s="101">
        <v>1137.7049999999999</v>
      </c>
      <c r="G925" s="99"/>
      <c r="H925" s="101"/>
    </row>
    <row r="926" spans="1:8" x14ac:dyDescent="0.2">
      <c r="A926" s="141"/>
      <c r="B926" s="104" t="s">
        <v>2146</v>
      </c>
      <c r="C926" s="99" t="s">
        <v>2932</v>
      </c>
      <c r="D926" s="103">
        <v>-23.958739999999999</v>
      </c>
      <c r="E926" s="103">
        <v>19.392150000000001</v>
      </c>
      <c r="F926" s="101">
        <v>820.37400000000002</v>
      </c>
      <c r="G926" s="99"/>
      <c r="H926" s="101"/>
    </row>
    <row r="927" spans="1:8" x14ac:dyDescent="0.2">
      <c r="A927" s="141"/>
      <c r="B927" s="104" t="s">
        <v>2148</v>
      </c>
      <c r="C927" s="99" t="s">
        <v>2932</v>
      </c>
      <c r="D927" s="103">
        <v>-23.924610000000001</v>
      </c>
      <c r="E927" s="103">
        <v>19.4621</v>
      </c>
      <c r="F927" s="101">
        <v>589.65750000000003</v>
      </c>
      <c r="G927" s="99"/>
      <c r="H927" s="101"/>
    </row>
    <row r="928" spans="1:8" x14ac:dyDescent="0.2">
      <c r="A928" s="141"/>
      <c r="B928" s="104" t="s">
        <v>2150</v>
      </c>
      <c r="C928" s="99" t="s">
        <v>2932</v>
      </c>
      <c r="D928" s="103">
        <v>-23.8764</v>
      </c>
      <c r="E928" s="103">
        <v>19.515899999999998</v>
      </c>
      <c r="F928" s="101">
        <v>1307.211</v>
      </c>
      <c r="G928" s="99"/>
      <c r="H928" s="101"/>
    </row>
    <row r="929" spans="1:8" x14ac:dyDescent="0.2">
      <c r="A929" s="141"/>
      <c r="B929" s="104" t="s">
        <v>1465</v>
      </c>
      <c r="C929" s="99" t="s">
        <v>2932</v>
      </c>
      <c r="D929" s="103"/>
      <c r="E929" s="103"/>
      <c r="F929" s="101">
        <v>580.35</v>
      </c>
      <c r="G929" s="99"/>
      <c r="H929" s="101"/>
    </row>
    <row r="930" spans="1:8" x14ac:dyDescent="0.2">
      <c r="A930" s="141"/>
      <c r="B930" s="104" t="s">
        <v>2153</v>
      </c>
      <c r="C930" s="99" t="s">
        <v>2932</v>
      </c>
      <c r="D930" s="103">
        <v>-23.93732</v>
      </c>
      <c r="E930" s="103">
        <v>19.65222</v>
      </c>
      <c r="F930" s="101">
        <v>997.54499999999996</v>
      </c>
      <c r="G930" s="99"/>
      <c r="H930" s="101"/>
    </row>
    <row r="931" spans="1:8" x14ac:dyDescent="0.2">
      <c r="A931" s="141"/>
      <c r="B931" s="104" t="s">
        <v>2153</v>
      </c>
      <c r="C931" s="99" t="s">
        <v>2932</v>
      </c>
      <c r="D931" s="103">
        <v>-23.93732</v>
      </c>
      <c r="E931" s="103">
        <v>19.65222</v>
      </c>
      <c r="F931" s="101">
        <v>925.27499999999998</v>
      </c>
      <c r="G931" s="99"/>
      <c r="H931" s="101"/>
    </row>
    <row r="932" spans="1:8" x14ac:dyDescent="0.2">
      <c r="A932" s="141"/>
      <c r="B932" s="104" t="s">
        <v>2155</v>
      </c>
      <c r="C932" s="99" t="s">
        <v>2932</v>
      </c>
      <c r="D932" s="103">
        <v>-23.937760000000001</v>
      </c>
      <c r="E932" s="103">
        <v>19.733979999999999</v>
      </c>
      <c r="F932" s="101">
        <v>339.45</v>
      </c>
      <c r="G932" s="99"/>
      <c r="H932" s="101"/>
    </row>
    <row r="933" spans="1:8" x14ac:dyDescent="0.2">
      <c r="A933" s="141"/>
      <c r="B933" s="104" t="s">
        <v>2157</v>
      </c>
      <c r="C933" s="99" t="s">
        <v>2932</v>
      </c>
      <c r="D933" s="103">
        <v>-23.937349999999999</v>
      </c>
      <c r="E933" s="103">
        <v>19.8064</v>
      </c>
      <c r="F933" s="101">
        <v>1040.25</v>
      </c>
      <c r="G933" s="99"/>
      <c r="H933" s="101"/>
    </row>
    <row r="934" spans="1:8" x14ac:dyDescent="0.2">
      <c r="A934" s="141"/>
      <c r="B934" s="104" t="s">
        <v>2159</v>
      </c>
      <c r="C934" s="99" t="s">
        <v>2932</v>
      </c>
      <c r="D934" s="103">
        <v>-24.03922</v>
      </c>
      <c r="E934" s="103">
        <v>19.230869999999999</v>
      </c>
      <c r="F934" s="101">
        <v>569.4</v>
      </c>
      <c r="G934" s="99"/>
      <c r="H934" s="101"/>
    </row>
    <row r="935" spans="1:8" x14ac:dyDescent="0.2">
      <c r="A935" s="141"/>
      <c r="B935" s="104" t="s">
        <v>2161</v>
      </c>
      <c r="C935" s="99" t="s">
        <v>2932</v>
      </c>
      <c r="D935" s="103">
        <v>-24.011780000000002</v>
      </c>
      <c r="E935" s="103">
        <v>19.301760000000002</v>
      </c>
      <c r="F935" s="101">
        <v>1160.0429999999999</v>
      </c>
      <c r="G935" s="99"/>
      <c r="H935" s="101"/>
    </row>
    <row r="936" spans="1:8" x14ac:dyDescent="0.2">
      <c r="A936" s="141"/>
      <c r="B936" s="108" t="s">
        <v>2163</v>
      </c>
      <c r="C936" s="99" t="s">
        <v>2932</v>
      </c>
      <c r="D936" s="109"/>
      <c r="E936" s="109"/>
      <c r="F936" s="101">
        <v>615.39</v>
      </c>
      <c r="G936" s="99"/>
      <c r="H936" s="101"/>
    </row>
    <row r="937" spans="1:8" x14ac:dyDescent="0.2">
      <c r="A937" s="141"/>
      <c r="B937" s="98" t="s">
        <v>2166</v>
      </c>
      <c r="C937" s="99" t="s">
        <v>2932</v>
      </c>
      <c r="D937" s="107">
        <v>-24.050540000000002</v>
      </c>
      <c r="E937" s="107">
        <v>19.477550000000001</v>
      </c>
      <c r="F937" s="101">
        <v>69.532499999999999</v>
      </c>
      <c r="G937" s="99"/>
      <c r="H937" s="101"/>
    </row>
    <row r="938" spans="1:8" x14ac:dyDescent="0.2">
      <c r="A938" s="141"/>
      <c r="B938" s="104" t="s">
        <v>2169</v>
      </c>
      <c r="C938" s="99" t="s">
        <v>2932</v>
      </c>
      <c r="D938" s="103"/>
      <c r="E938" s="103"/>
      <c r="F938" s="101">
        <v>1442.6624999999999</v>
      </c>
      <c r="G938" s="99"/>
      <c r="H938" s="101"/>
    </row>
    <row r="939" spans="1:8" x14ac:dyDescent="0.2">
      <c r="A939" s="141"/>
      <c r="B939" s="104" t="s">
        <v>2171</v>
      </c>
      <c r="C939" s="99" t="s">
        <v>2932</v>
      </c>
      <c r="D939" s="103">
        <v>-23.990649999999999</v>
      </c>
      <c r="E939" s="103">
        <v>19.744669999999999</v>
      </c>
      <c r="F939" s="101">
        <v>1082.1885</v>
      </c>
      <c r="G939" s="99"/>
      <c r="H939" s="101"/>
    </row>
    <row r="940" spans="1:8" x14ac:dyDescent="0.2">
      <c r="A940" s="141"/>
      <c r="B940" s="104" t="s">
        <v>2173</v>
      </c>
      <c r="C940" s="99" t="s">
        <v>2932</v>
      </c>
      <c r="D940" s="103">
        <v>-23.980889999999999</v>
      </c>
      <c r="E940" s="103">
        <v>19.812069999999999</v>
      </c>
      <c r="F940" s="101">
        <v>1013.751</v>
      </c>
      <c r="G940" s="99"/>
      <c r="H940" s="101"/>
    </row>
    <row r="941" spans="1:8" x14ac:dyDescent="0.2">
      <c r="A941" s="141"/>
      <c r="B941" s="104" t="s">
        <v>2175</v>
      </c>
      <c r="C941" s="99" t="s">
        <v>2932</v>
      </c>
      <c r="D941" s="103">
        <v>-24.042570000000001</v>
      </c>
      <c r="E941" s="103">
        <v>19.819240000000001</v>
      </c>
      <c r="F941" s="101">
        <v>719.85299999999995</v>
      </c>
      <c r="G941" s="99"/>
      <c r="H941" s="101"/>
    </row>
    <row r="942" spans="1:8" x14ac:dyDescent="0.2">
      <c r="A942" s="141"/>
      <c r="B942" s="105" t="s">
        <v>2177</v>
      </c>
      <c r="C942" s="99" t="s">
        <v>2932</v>
      </c>
      <c r="D942" s="107"/>
      <c r="E942" s="107"/>
      <c r="F942" s="101">
        <v>306.60000000000002</v>
      </c>
      <c r="G942" s="99"/>
      <c r="H942" s="101"/>
    </row>
    <row r="943" spans="1:8" x14ac:dyDescent="0.2">
      <c r="A943" s="141"/>
      <c r="B943" s="98" t="s">
        <v>2180</v>
      </c>
      <c r="C943" s="99" t="s">
        <v>2932</v>
      </c>
      <c r="D943" s="107">
        <v>-24.10755</v>
      </c>
      <c r="E943" s="107">
        <v>19.33239</v>
      </c>
      <c r="F943" s="101">
        <v>892.42499999999995</v>
      </c>
      <c r="G943" s="99"/>
      <c r="H943" s="101"/>
    </row>
    <row r="944" spans="1:8" x14ac:dyDescent="0.2">
      <c r="A944" s="141"/>
      <c r="B944" s="98" t="s">
        <v>2183</v>
      </c>
      <c r="C944" s="99" t="s">
        <v>2932</v>
      </c>
      <c r="D944" s="107">
        <v>-24.05932</v>
      </c>
      <c r="E944" s="107">
        <v>19.446750000000002</v>
      </c>
      <c r="F944" s="101">
        <v>113.88</v>
      </c>
      <c r="G944" s="99"/>
      <c r="H944" s="101"/>
    </row>
    <row r="945" spans="1:8" x14ac:dyDescent="0.2">
      <c r="A945" s="141"/>
      <c r="B945" s="98" t="s">
        <v>2186</v>
      </c>
      <c r="C945" s="99" t="s">
        <v>2932</v>
      </c>
      <c r="D945" s="107">
        <v>-24.092390000000002</v>
      </c>
      <c r="E945" s="107">
        <v>19.570709999999998</v>
      </c>
      <c r="F945" s="101">
        <v>1396.125</v>
      </c>
      <c r="G945" s="99"/>
      <c r="H945" s="101"/>
    </row>
    <row r="946" spans="1:8" x14ac:dyDescent="0.2">
      <c r="A946" s="141"/>
      <c r="B946" s="105" t="s">
        <v>2189</v>
      </c>
      <c r="C946" s="99" t="s">
        <v>2932</v>
      </c>
      <c r="D946" s="107">
        <v>-24.123280000000001</v>
      </c>
      <c r="E946" s="107">
        <v>19.67193</v>
      </c>
      <c r="F946" s="101">
        <v>525.6</v>
      </c>
      <c r="G946" s="99"/>
      <c r="H946" s="101"/>
    </row>
    <row r="947" spans="1:8" x14ac:dyDescent="0.2">
      <c r="A947" s="141"/>
      <c r="B947" s="105" t="s">
        <v>2192</v>
      </c>
      <c r="C947" s="99" t="s">
        <v>2932</v>
      </c>
      <c r="D947" s="107">
        <v>-24.14302</v>
      </c>
      <c r="E947" s="107">
        <v>19.794060000000002</v>
      </c>
      <c r="F947" s="101">
        <v>706.27499999999998</v>
      </c>
      <c r="G947" s="99"/>
      <c r="H947" s="101"/>
    </row>
    <row r="948" spans="1:8" x14ac:dyDescent="0.2">
      <c r="A948" s="141"/>
      <c r="B948" s="98" t="s">
        <v>2195</v>
      </c>
      <c r="C948" s="99" t="s">
        <v>2932</v>
      </c>
      <c r="D948" s="107">
        <v>-24.158300000000001</v>
      </c>
      <c r="E948" s="107">
        <v>19.722670000000001</v>
      </c>
      <c r="F948" s="101">
        <v>1285.53</v>
      </c>
      <c r="G948" s="99"/>
      <c r="H948" s="101"/>
    </row>
    <row r="949" spans="1:8" x14ac:dyDescent="0.2">
      <c r="A949" s="141"/>
      <c r="B949" s="105" t="s">
        <v>583</v>
      </c>
      <c r="C949" s="99" t="s">
        <v>2932</v>
      </c>
      <c r="D949" s="107">
        <v>-24.13007</v>
      </c>
      <c r="E949" s="107">
        <v>19.830310000000001</v>
      </c>
      <c r="F949" s="101">
        <v>241.995</v>
      </c>
      <c r="G949" s="99"/>
      <c r="H949" s="101"/>
    </row>
    <row r="950" spans="1:8" x14ac:dyDescent="0.2">
      <c r="A950" s="141"/>
      <c r="B950" s="105" t="s">
        <v>2200</v>
      </c>
      <c r="C950" s="99" t="s">
        <v>2932</v>
      </c>
      <c r="D950" s="107">
        <v>-24.0929</v>
      </c>
      <c r="E950" s="107">
        <v>19.834790000000002</v>
      </c>
      <c r="F950" s="101">
        <v>347.66250000000002</v>
      </c>
      <c r="G950" s="99"/>
      <c r="H950" s="101"/>
    </row>
    <row r="951" spans="1:8" x14ac:dyDescent="0.2">
      <c r="A951" s="141"/>
      <c r="B951" s="98" t="s">
        <v>2203</v>
      </c>
      <c r="C951" s="99" t="s">
        <v>2932</v>
      </c>
      <c r="D951" s="107">
        <v>-24.16395</v>
      </c>
      <c r="E951" s="107">
        <v>19.470800000000001</v>
      </c>
      <c r="F951" s="101">
        <v>565.5675</v>
      </c>
      <c r="G951" s="99"/>
      <c r="H951" s="101"/>
    </row>
    <row r="952" spans="1:8" x14ac:dyDescent="0.2">
      <c r="A952" s="141"/>
      <c r="B952" s="105" t="s">
        <v>1735</v>
      </c>
      <c r="C952" s="99" t="s">
        <v>2932</v>
      </c>
      <c r="D952" s="107"/>
      <c r="E952" s="107"/>
      <c r="F952" s="101">
        <v>219</v>
      </c>
      <c r="G952" s="99"/>
      <c r="H952" s="101"/>
    </row>
    <row r="953" spans="1:8" x14ac:dyDescent="0.2">
      <c r="A953" s="141"/>
      <c r="B953" s="105" t="s">
        <v>2208</v>
      </c>
      <c r="C953" s="99" t="s">
        <v>2932</v>
      </c>
      <c r="D953" s="107">
        <v>-24.218910000000001</v>
      </c>
      <c r="E953" s="107">
        <v>19.485900000000001</v>
      </c>
      <c r="F953" s="101">
        <v>725.4375</v>
      </c>
      <c r="G953" s="99"/>
      <c r="H953" s="101"/>
    </row>
    <row r="954" spans="1:8" x14ac:dyDescent="0.2">
      <c r="A954" s="141"/>
      <c r="B954" s="105" t="s">
        <v>2211</v>
      </c>
      <c r="C954" s="99" t="s">
        <v>2932</v>
      </c>
      <c r="D954" s="107"/>
      <c r="E954" s="107"/>
      <c r="F954" s="101">
        <v>405.15</v>
      </c>
      <c r="G954" s="99"/>
      <c r="H954" s="101"/>
    </row>
    <row r="955" spans="1:8" x14ac:dyDescent="0.2">
      <c r="A955" s="141"/>
      <c r="B955" s="98" t="s">
        <v>2214</v>
      </c>
      <c r="C955" s="99" t="s">
        <v>2932</v>
      </c>
      <c r="D955" s="107">
        <v>-24.191199999999998</v>
      </c>
      <c r="E955" s="107">
        <v>19.63646</v>
      </c>
      <c r="F955" s="101">
        <v>267.72750000000002</v>
      </c>
      <c r="G955" s="99"/>
      <c r="H955" s="101"/>
    </row>
    <row r="956" spans="1:8" x14ac:dyDescent="0.2">
      <c r="A956" s="141"/>
      <c r="B956" s="98" t="s">
        <v>2195</v>
      </c>
      <c r="C956" s="99" t="s">
        <v>2932</v>
      </c>
      <c r="D956" s="107">
        <v>-24.215969999999999</v>
      </c>
      <c r="E956" s="107">
        <v>19.810130000000001</v>
      </c>
      <c r="F956" s="101">
        <v>382.15499999999997</v>
      </c>
      <c r="G956" s="99"/>
      <c r="H956" s="101"/>
    </row>
    <row r="957" spans="1:8" x14ac:dyDescent="0.2">
      <c r="A957" s="141"/>
      <c r="B957" s="105" t="s">
        <v>2219</v>
      </c>
      <c r="C957" s="99" t="s">
        <v>2932</v>
      </c>
      <c r="D957" s="107">
        <v>-24.351140000000001</v>
      </c>
      <c r="E957" s="107">
        <v>19.51989</v>
      </c>
      <c r="F957" s="101">
        <v>367.92</v>
      </c>
      <c r="G957" s="99"/>
      <c r="H957" s="101"/>
    </row>
    <row r="958" spans="1:8" x14ac:dyDescent="0.2">
      <c r="A958" s="141"/>
      <c r="B958" s="105" t="s">
        <v>2222</v>
      </c>
      <c r="C958" s="99" t="s">
        <v>2932</v>
      </c>
      <c r="D958" s="107">
        <v>-24.29852</v>
      </c>
      <c r="E958" s="107">
        <v>19.554259999999999</v>
      </c>
      <c r="F958" s="101">
        <v>876</v>
      </c>
      <c r="G958" s="99"/>
      <c r="H958" s="101"/>
    </row>
    <row r="959" spans="1:8" x14ac:dyDescent="0.2">
      <c r="A959" s="141"/>
      <c r="B959" s="105" t="s">
        <v>2225</v>
      </c>
      <c r="C959" s="99" t="s">
        <v>2932</v>
      </c>
      <c r="D959" s="107">
        <v>-24.39076</v>
      </c>
      <c r="E959" s="107">
        <v>19.57714</v>
      </c>
      <c r="F959" s="101">
        <v>990.97500000000002</v>
      </c>
      <c r="G959" s="99"/>
      <c r="H959" s="101"/>
    </row>
    <row r="960" spans="1:8" x14ac:dyDescent="0.2">
      <c r="A960" s="141"/>
      <c r="B960" s="105" t="s">
        <v>2228</v>
      </c>
      <c r="C960" s="99" t="s">
        <v>2932</v>
      </c>
      <c r="D960" s="107">
        <v>-24.37922</v>
      </c>
      <c r="E960" s="107">
        <v>19.638750000000002</v>
      </c>
      <c r="F960" s="101">
        <v>368.46749999999997</v>
      </c>
      <c r="G960" s="99"/>
      <c r="H960" s="101"/>
    </row>
    <row r="961" spans="1:8" x14ac:dyDescent="0.2">
      <c r="A961" s="141"/>
      <c r="B961" s="105" t="s">
        <v>1155</v>
      </c>
      <c r="C961" s="99" t="s">
        <v>2932</v>
      </c>
      <c r="D961" s="107">
        <v>-24.34252</v>
      </c>
      <c r="E961" s="107">
        <v>19.648409999999998</v>
      </c>
      <c r="F961" s="101">
        <v>636.19500000000005</v>
      </c>
      <c r="G961" s="99"/>
      <c r="H961" s="101"/>
    </row>
    <row r="962" spans="1:8" x14ac:dyDescent="0.2">
      <c r="A962" s="141"/>
      <c r="B962" s="98" t="s">
        <v>2233</v>
      </c>
      <c r="C962" s="99" t="s">
        <v>2932</v>
      </c>
      <c r="D962" s="107">
        <v>-24.27703</v>
      </c>
      <c r="E962" s="107">
        <v>19.795719999999999</v>
      </c>
      <c r="F962" s="101">
        <v>613.20000000000005</v>
      </c>
      <c r="G962" s="99"/>
      <c r="H962" s="101"/>
    </row>
    <row r="963" spans="1:8" x14ac:dyDescent="0.2">
      <c r="A963" s="141"/>
      <c r="B963" s="105" t="s">
        <v>2236</v>
      </c>
      <c r="C963" s="99" t="s">
        <v>2932</v>
      </c>
      <c r="D963" s="107"/>
      <c r="E963" s="107"/>
      <c r="F963" s="101">
        <v>917.0625</v>
      </c>
      <c r="G963" s="99"/>
      <c r="H963" s="101"/>
    </row>
    <row r="964" spans="1:8" x14ac:dyDescent="0.2">
      <c r="A964" s="141"/>
      <c r="B964" s="105" t="s">
        <v>2239</v>
      </c>
      <c r="C964" s="99" t="s">
        <v>2932</v>
      </c>
      <c r="D964" s="107">
        <v>-24.426639999999999</v>
      </c>
      <c r="E964" s="107">
        <v>19.715029999999999</v>
      </c>
      <c r="F964" s="101">
        <v>525.6</v>
      </c>
      <c r="G964" s="99"/>
      <c r="H964" s="101"/>
    </row>
    <row r="965" spans="1:8" x14ac:dyDescent="0.2">
      <c r="A965" s="141"/>
      <c r="B965" s="105" t="s">
        <v>2242</v>
      </c>
      <c r="C965" s="99" t="s">
        <v>2932</v>
      </c>
      <c r="D965" s="107">
        <v>-24.364370000000001</v>
      </c>
      <c r="E965" s="107">
        <v>19.747129999999999</v>
      </c>
      <c r="F965" s="101">
        <v>551.88</v>
      </c>
      <c r="G965" s="99"/>
      <c r="H965" s="101"/>
    </row>
    <row r="966" spans="1:8" x14ac:dyDescent="0.2">
      <c r="A966" s="141"/>
      <c r="B966" s="105" t="s">
        <v>2245</v>
      </c>
      <c r="C966" s="99" t="s">
        <v>2932</v>
      </c>
      <c r="D966" s="107">
        <v>-24.375050000000002</v>
      </c>
      <c r="E966" s="107">
        <v>19.778130000000001</v>
      </c>
      <c r="F966" s="101">
        <v>662.47500000000002</v>
      </c>
      <c r="G966" s="99"/>
      <c r="H966" s="101"/>
    </row>
    <row r="967" spans="1:8" x14ac:dyDescent="0.2">
      <c r="A967" s="141"/>
      <c r="B967" s="105" t="s">
        <v>2248</v>
      </c>
      <c r="C967" s="99" t="s">
        <v>2932</v>
      </c>
      <c r="D967" s="107">
        <v>-24.443899999999999</v>
      </c>
      <c r="E967" s="107">
        <v>19.79477</v>
      </c>
      <c r="F967" s="101">
        <v>497.13</v>
      </c>
      <c r="G967" s="99"/>
      <c r="H967" s="101"/>
    </row>
    <row r="968" spans="1:8" x14ac:dyDescent="0.2">
      <c r="A968" s="141"/>
      <c r="B968" s="104" t="s">
        <v>2251</v>
      </c>
      <c r="C968" s="99" t="s">
        <v>2932</v>
      </c>
      <c r="D968" s="103">
        <v>-23.943519999999999</v>
      </c>
      <c r="E968" s="103">
        <v>19.113689999999998</v>
      </c>
      <c r="F968" s="101">
        <v>529.98</v>
      </c>
      <c r="G968" s="99"/>
      <c r="H968" s="101"/>
    </row>
    <row r="969" spans="1:8" x14ac:dyDescent="0.2">
      <c r="A969" s="141"/>
      <c r="B969" s="105" t="s">
        <v>2253</v>
      </c>
      <c r="C969" s="99" t="s">
        <v>2932</v>
      </c>
      <c r="D969" s="107">
        <v>-24.166930000000001</v>
      </c>
      <c r="E969" s="107">
        <v>19.982510000000001</v>
      </c>
      <c r="F969" s="101">
        <v>547.5</v>
      </c>
      <c r="G969" s="99"/>
      <c r="H969" s="101"/>
    </row>
    <row r="970" spans="1:8" x14ac:dyDescent="0.2">
      <c r="A970" s="141"/>
      <c r="B970" s="105" t="s">
        <v>533</v>
      </c>
      <c r="C970" s="99" t="s">
        <v>2932</v>
      </c>
      <c r="D970" s="107"/>
      <c r="E970" s="107"/>
      <c r="F970" s="101">
        <v>306.60000000000002</v>
      </c>
      <c r="G970" s="99"/>
      <c r="H970" s="101"/>
    </row>
    <row r="971" spans="1:8" x14ac:dyDescent="0.2">
      <c r="A971" s="141"/>
      <c r="B971" s="105" t="s">
        <v>2258</v>
      </c>
      <c r="C971" s="99" t="s">
        <v>2932</v>
      </c>
      <c r="D971" s="107">
        <v>-24.173570000000002</v>
      </c>
      <c r="E971" s="107">
        <v>19.89378</v>
      </c>
      <c r="F971" s="101">
        <v>487.27499999999998</v>
      </c>
      <c r="G971" s="99"/>
      <c r="H971" s="101"/>
    </row>
    <row r="972" spans="1:8" x14ac:dyDescent="0.2">
      <c r="A972" s="141"/>
      <c r="B972" s="105" t="s">
        <v>2258</v>
      </c>
      <c r="C972" s="99" t="s">
        <v>2932</v>
      </c>
      <c r="D972" s="107">
        <v>-24.221080000000001</v>
      </c>
      <c r="E972" s="107">
        <v>19.892009999999999</v>
      </c>
      <c r="F972" s="101">
        <v>427.05</v>
      </c>
      <c r="G972" s="99"/>
      <c r="H972" s="101"/>
    </row>
    <row r="973" spans="1:8" x14ac:dyDescent="0.2">
      <c r="A973" s="141"/>
      <c r="B973" s="105" t="s">
        <v>2263</v>
      </c>
      <c r="C973" s="99" t="s">
        <v>2932</v>
      </c>
      <c r="D973" s="107">
        <v>-24.208130000000001</v>
      </c>
      <c r="E973" s="107">
        <v>19.953589999999998</v>
      </c>
      <c r="F973" s="101">
        <v>683.28</v>
      </c>
      <c r="G973" s="99"/>
      <c r="H973" s="101"/>
    </row>
    <row r="974" spans="1:8" x14ac:dyDescent="0.2">
      <c r="A974" s="141"/>
      <c r="B974" s="105" t="s">
        <v>2263</v>
      </c>
      <c r="C974" s="99" t="s">
        <v>2932</v>
      </c>
      <c r="D974" s="107">
        <v>-24.24147</v>
      </c>
      <c r="E974" s="107">
        <v>19.967860000000002</v>
      </c>
      <c r="F974" s="101">
        <v>427.05</v>
      </c>
      <c r="G974" s="99"/>
      <c r="H974" s="101"/>
    </row>
    <row r="975" spans="1:8" x14ac:dyDescent="0.2">
      <c r="A975" s="141"/>
      <c r="B975" s="105" t="s">
        <v>2268</v>
      </c>
      <c r="C975" s="99" t="s">
        <v>2932</v>
      </c>
      <c r="D975" s="107">
        <v>-24.299720000000001</v>
      </c>
      <c r="E975" s="107">
        <v>19.000050000000002</v>
      </c>
      <c r="F975" s="101">
        <v>1012.875</v>
      </c>
      <c r="G975" s="99"/>
      <c r="H975" s="101"/>
    </row>
    <row r="976" spans="1:8" x14ac:dyDescent="0.2">
      <c r="A976" s="141"/>
      <c r="B976" s="105" t="s">
        <v>2271</v>
      </c>
      <c r="C976" s="99" t="s">
        <v>2932</v>
      </c>
      <c r="D976" s="107">
        <v>-24.349</v>
      </c>
      <c r="E976" s="107">
        <v>19.89113</v>
      </c>
      <c r="F976" s="101">
        <v>624.15</v>
      </c>
      <c r="G976" s="99"/>
      <c r="H976" s="101"/>
    </row>
    <row r="977" spans="1:8" x14ac:dyDescent="0.2">
      <c r="A977" s="141"/>
      <c r="B977" s="105" t="s">
        <v>2274</v>
      </c>
      <c r="C977" s="99" t="s">
        <v>2932</v>
      </c>
      <c r="D977" s="107">
        <v>-24.37904</v>
      </c>
      <c r="E977" s="107">
        <v>19.963539999999998</v>
      </c>
      <c r="F977" s="101">
        <v>695.87249999999995</v>
      </c>
      <c r="G977" s="99"/>
      <c r="H977" s="101"/>
    </row>
    <row r="978" spans="1:8" x14ac:dyDescent="0.2">
      <c r="A978" s="141"/>
      <c r="B978" s="105" t="s">
        <v>2277</v>
      </c>
      <c r="C978" s="99" t="s">
        <v>2932</v>
      </c>
      <c r="D978" s="107">
        <v>-24.475539999999999</v>
      </c>
      <c r="E978" s="107">
        <v>19.849550000000001</v>
      </c>
      <c r="F978" s="101">
        <v>777.45</v>
      </c>
      <c r="G978" s="99"/>
      <c r="H978" s="101"/>
    </row>
    <row r="979" spans="1:8" x14ac:dyDescent="0.2">
      <c r="A979" s="141"/>
      <c r="B979" s="105" t="s">
        <v>2280</v>
      </c>
      <c r="C979" s="99" t="s">
        <v>2932</v>
      </c>
      <c r="D979" s="107">
        <v>-24.489270000000001</v>
      </c>
      <c r="E979" s="107">
        <v>19.967189999999999</v>
      </c>
      <c r="F979" s="101">
        <v>663.57</v>
      </c>
      <c r="G979" s="99"/>
      <c r="H979" s="101"/>
    </row>
    <row r="980" spans="1:8" x14ac:dyDescent="0.2">
      <c r="A980" s="141"/>
      <c r="B980" s="104" t="s">
        <v>2283</v>
      </c>
      <c r="C980" s="99" t="s">
        <v>2932</v>
      </c>
      <c r="D980" s="103">
        <v>-23.91902</v>
      </c>
      <c r="E980" s="103">
        <v>19.903929999999999</v>
      </c>
      <c r="F980" s="101">
        <v>1259.25</v>
      </c>
      <c r="G980" s="99"/>
      <c r="H980" s="101"/>
    </row>
    <row r="981" spans="1:8" x14ac:dyDescent="0.2">
      <c r="A981" s="141"/>
      <c r="B981" s="104" t="s">
        <v>2285</v>
      </c>
      <c r="C981" s="99" t="s">
        <v>2932</v>
      </c>
      <c r="D981" s="103">
        <v>-23.932469999999999</v>
      </c>
      <c r="E981" s="103">
        <v>19.996359999999999</v>
      </c>
      <c r="F981" s="101">
        <v>784.02</v>
      </c>
      <c r="G981" s="99"/>
      <c r="H981" s="101"/>
    </row>
    <row r="982" spans="1:8" x14ac:dyDescent="0.2">
      <c r="A982" s="141"/>
      <c r="B982" s="104" t="s">
        <v>2287</v>
      </c>
      <c r="C982" s="99" t="s">
        <v>2932</v>
      </c>
      <c r="D982" s="103">
        <v>-24.0303</v>
      </c>
      <c r="E982" s="103">
        <v>19.87988</v>
      </c>
      <c r="F982" s="101">
        <v>698.0625</v>
      </c>
      <c r="G982" s="99"/>
      <c r="H982" s="101"/>
    </row>
    <row r="983" spans="1:8" x14ac:dyDescent="0.2">
      <c r="A983" s="141"/>
      <c r="B983" s="104" t="s">
        <v>2289</v>
      </c>
      <c r="C983" s="99" t="s">
        <v>2932</v>
      </c>
      <c r="D983" s="103">
        <v>-24.03612</v>
      </c>
      <c r="E983" s="103">
        <v>19.978639999999999</v>
      </c>
      <c r="F983" s="101">
        <v>941.7</v>
      </c>
      <c r="G983" s="99"/>
      <c r="H983" s="101"/>
    </row>
    <row r="984" spans="1:8" x14ac:dyDescent="0.2">
      <c r="A984" s="141"/>
      <c r="B984" s="105" t="s">
        <v>2291</v>
      </c>
      <c r="C984" s="99" t="s">
        <v>2932</v>
      </c>
      <c r="D984" s="107">
        <v>-24.10708</v>
      </c>
      <c r="E984" s="107">
        <v>19.89188</v>
      </c>
      <c r="F984" s="101">
        <v>788.4</v>
      </c>
      <c r="G984" s="99"/>
      <c r="H984" s="101"/>
    </row>
    <row r="985" spans="1:8" x14ac:dyDescent="0.2">
      <c r="A985" s="141"/>
      <c r="B985" s="105" t="s">
        <v>2294</v>
      </c>
      <c r="C985" s="99" t="s">
        <v>2932</v>
      </c>
      <c r="D985" s="107">
        <v>-25.247920000000001</v>
      </c>
      <c r="E985" s="107">
        <v>19.805779999999999</v>
      </c>
      <c r="F985" s="101">
        <v>392.11950000000002</v>
      </c>
      <c r="G985" s="99"/>
      <c r="H985" s="101"/>
    </row>
    <row r="986" spans="1:8" x14ac:dyDescent="0.2">
      <c r="A986" s="141"/>
      <c r="B986" s="105" t="s">
        <v>1074</v>
      </c>
      <c r="C986" s="99" t="s">
        <v>2932</v>
      </c>
      <c r="D986" s="107"/>
      <c r="E986" s="107"/>
      <c r="F986" s="101">
        <v>525.6</v>
      </c>
      <c r="G986" s="99"/>
      <c r="H986" s="101"/>
    </row>
    <row r="987" spans="1:8" x14ac:dyDescent="0.2">
      <c r="A987" s="141"/>
      <c r="B987" s="105" t="s">
        <v>2299</v>
      </c>
      <c r="C987" s="99" t="s">
        <v>2932</v>
      </c>
      <c r="D987" s="107">
        <v>-25.378679999999999</v>
      </c>
      <c r="E987" s="107">
        <v>19.421849999999999</v>
      </c>
      <c r="F987" s="101">
        <v>525.6</v>
      </c>
      <c r="G987" s="99"/>
      <c r="H987" s="101"/>
    </row>
    <row r="988" spans="1:8" x14ac:dyDescent="0.2">
      <c r="A988" s="141"/>
      <c r="B988" s="105" t="s">
        <v>2302</v>
      </c>
      <c r="C988" s="99" t="s">
        <v>2932</v>
      </c>
      <c r="D988" s="107">
        <v>-25.247920000000001</v>
      </c>
      <c r="E988" s="107">
        <v>19.805779999999999</v>
      </c>
      <c r="F988" s="101">
        <v>686.01750000000004</v>
      </c>
      <c r="G988" s="99"/>
      <c r="H988" s="101"/>
    </row>
    <row r="989" spans="1:8" x14ac:dyDescent="0.2">
      <c r="A989" s="141"/>
      <c r="B989" s="105" t="s">
        <v>2305</v>
      </c>
      <c r="C989" s="99" t="s">
        <v>2932</v>
      </c>
      <c r="D989" s="107"/>
      <c r="E989" s="107"/>
      <c r="F989" s="101">
        <v>724.67100000000005</v>
      </c>
      <c r="G989" s="99"/>
      <c r="H989" s="101"/>
    </row>
    <row r="990" spans="1:8" x14ac:dyDescent="0.2">
      <c r="A990" s="141"/>
      <c r="B990" s="105" t="s">
        <v>2308</v>
      </c>
      <c r="C990" s="99" t="s">
        <v>2932</v>
      </c>
      <c r="D990" s="107">
        <v>-25.362369999999999</v>
      </c>
      <c r="E990" s="107">
        <v>19.813659999999999</v>
      </c>
      <c r="F990" s="101">
        <v>350.4</v>
      </c>
      <c r="G990" s="99"/>
      <c r="H990" s="101"/>
    </row>
    <row r="991" spans="1:8" x14ac:dyDescent="0.2">
      <c r="A991" s="141"/>
      <c r="B991" s="105" t="s">
        <v>2311</v>
      </c>
      <c r="C991" s="99" t="s">
        <v>2932</v>
      </c>
      <c r="D991" s="107"/>
      <c r="E991" s="107"/>
      <c r="F991" s="101">
        <v>438</v>
      </c>
      <c r="G991" s="99"/>
      <c r="H991" s="101"/>
    </row>
    <row r="992" spans="1:8" x14ac:dyDescent="0.2">
      <c r="A992" s="141"/>
      <c r="B992" s="105" t="s">
        <v>406</v>
      </c>
      <c r="C992" s="99" t="s">
        <v>2932</v>
      </c>
      <c r="D992" s="107">
        <v>-25.2882</v>
      </c>
      <c r="E992" s="107">
        <v>19.867909999999998</v>
      </c>
      <c r="F992" s="101">
        <v>219</v>
      </c>
      <c r="G992" s="99"/>
      <c r="H992" s="101"/>
    </row>
    <row r="993" spans="1:8" x14ac:dyDescent="0.2">
      <c r="A993" s="141"/>
      <c r="B993" s="105" t="s">
        <v>2315</v>
      </c>
      <c r="C993" s="99" t="s">
        <v>2932</v>
      </c>
      <c r="D993" s="107"/>
      <c r="E993" s="107"/>
      <c r="F993" s="101">
        <v>613.20000000000005</v>
      </c>
      <c r="G993" s="99"/>
      <c r="H993" s="101"/>
    </row>
    <row r="994" spans="1:8" x14ac:dyDescent="0.2">
      <c r="A994" s="141"/>
      <c r="B994" s="105" t="s">
        <v>2318</v>
      </c>
      <c r="C994" s="99" t="s">
        <v>2932</v>
      </c>
      <c r="D994" s="107"/>
      <c r="E994" s="107"/>
      <c r="F994" s="101">
        <v>0</v>
      </c>
      <c r="G994" s="99"/>
      <c r="H994" s="101"/>
    </row>
    <row r="995" spans="1:8" x14ac:dyDescent="0.2">
      <c r="A995" s="141"/>
      <c r="B995" s="105" t="s">
        <v>2321</v>
      </c>
      <c r="C995" s="99" t="s">
        <v>2932</v>
      </c>
      <c r="D995" s="107">
        <v>-25.566079999999999</v>
      </c>
      <c r="E995" s="107">
        <v>19.796990000000001</v>
      </c>
      <c r="F995" s="101">
        <v>1168.365</v>
      </c>
      <c r="G995" s="99"/>
      <c r="H995" s="101"/>
    </row>
    <row r="996" spans="1:8" x14ac:dyDescent="0.2">
      <c r="A996" s="141"/>
      <c r="B996" s="105" t="s">
        <v>2324</v>
      </c>
      <c r="C996" s="99" t="s">
        <v>2932</v>
      </c>
      <c r="D996" s="107">
        <v>-25.527809999999999</v>
      </c>
      <c r="E996" s="107">
        <v>19.66778</v>
      </c>
      <c r="F996" s="101">
        <v>407.88749999999999</v>
      </c>
      <c r="G996" s="99"/>
      <c r="H996" s="101"/>
    </row>
    <row r="997" spans="1:8" x14ac:dyDescent="0.2">
      <c r="A997" s="141"/>
      <c r="B997" s="105" t="s">
        <v>2327</v>
      </c>
      <c r="C997" s="99" t="s">
        <v>2932</v>
      </c>
      <c r="D997" s="107">
        <v>-25.518139999999999</v>
      </c>
      <c r="E997" s="107">
        <v>19.683229999999998</v>
      </c>
      <c r="F997" s="101">
        <v>696.96749999999997</v>
      </c>
      <c r="G997" s="99"/>
      <c r="H997" s="101"/>
    </row>
    <row r="998" spans="1:8" x14ac:dyDescent="0.2">
      <c r="A998" s="141"/>
      <c r="B998" s="105" t="s">
        <v>2274</v>
      </c>
      <c r="C998" s="99" t="s">
        <v>2932</v>
      </c>
      <c r="D998" s="107">
        <v>-25.508189999999999</v>
      </c>
      <c r="E998" s="107">
        <v>19.60107</v>
      </c>
      <c r="F998" s="101">
        <v>1160.7</v>
      </c>
      <c r="G998" s="99"/>
      <c r="H998" s="101"/>
    </row>
    <row r="999" spans="1:8" x14ac:dyDescent="0.2">
      <c r="A999" s="141"/>
      <c r="B999" s="105" t="s">
        <v>2332</v>
      </c>
      <c r="C999" s="99" t="s">
        <v>2932</v>
      </c>
      <c r="D999" s="107"/>
      <c r="E999" s="107"/>
      <c r="F999" s="101">
        <v>0</v>
      </c>
      <c r="G999" s="99"/>
      <c r="H999" s="101"/>
    </row>
    <row r="1000" spans="1:8" x14ac:dyDescent="0.2">
      <c r="A1000" s="141"/>
      <c r="B1000" s="105" t="s">
        <v>2332</v>
      </c>
      <c r="C1000" s="99" t="s">
        <v>2932</v>
      </c>
      <c r="D1000" s="107"/>
      <c r="E1000" s="107"/>
      <c r="F1000" s="101">
        <v>535.45500000000004</v>
      </c>
      <c r="G1000" s="99"/>
      <c r="H1000" s="101"/>
    </row>
    <row r="1001" spans="1:8" x14ac:dyDescent="0.2">
      <c r="A1001" s="141"/>
      <c r="B1001" s="105" t="s">
        <v>2332</v>
      </c>
      <c r="C1001" s="99" t="s">
        <v>2932</v>
      </c>
      <c r="D1001" s="107"/>
      <c r="E1001" s="107"/>
      <c r="F1001" s="101">
        <v>0</v>
      </c>
      <c r="G1001" s="99"/>
      <c r="H1001" s="101"/>
    </row>
    <row r="1002" spans="1:8" x14ac:dyDescent="0.2">
      <c r="A1002" s="141"/>
      <c r="B1002" s="105" t="s">
        <v>2339</v>
      </c>
      <c r="C1002" s="99" t="s">
        <v>2932</v>
      </c>
      <c r="D1002" s="107"/>
      <c r="E1002" s="107"/>
      <c r="F1002" s="101">
        <v>350.4</v>
      </c>
      <c r="G1002" s="99"/>
      <c r="H1002" s="101"/>
    </row>
    <row r="1003" spans="1:8" x14ac:dyDescent="0.2">
      <c r="A1003" s="141"/>
      <c r="B1003" s="105" t="s">
        <v>2342</v>
      </c>
      <c r="C1003" s="99" t="s">
        <v>2932</v>
      </c>
      <c r="D1003" s="107">
        <v>-25.489149999999999</v>
      </c>
      <c r="E1003" s="107">
        <v>19.311589999999999</v>
      </c>
      <c r="F1003" s="101">
        <v>372.3</v>
      </c>
      <c r="G1003" s="99"/>
      <c r="H1003" s="101"/>
    </row>
    <row r="1004" spans="1:8" x14ac:dyDescent="0.2">
      <c r="A1004" s="141"/>
      <c r="B1004" s="104" t="s">
        <v>2345</v>
      </c>
      <c r="C1004" s="99" t="s">
        <v>2932</v>
      </c>
      <c r="D1004" s="103"/>
      <c r="E1004" s="103"/>
      <c r="F1004" s="101">
        <v>1458.4304999999999</v>
      </c>
      <c r="G1004" s="99"/>
      <c r="H1004" s="101"/>
    </row>
    <row r="1005" spans="1:8" x14ac:dyDescent="0.2">
      <c r="A1005" s="141"/>
      <c r="B1005" s="105" t="s">
        <v>549</v>
      </c>
      <c r="C1005" s="99" t="s">
        <v>2932</v>
      </c>
      <c r="D1005" s="107">
        <v>-25.329129999999999</v>
      </c>
      <c r="E1005" s="107">
        <v>19.355619999999998</v>
      </c>
      <c r="F1005" s="101">
        <v>219</v>
      </c>
      <c r="G1005" s="99"/>
      <c r="H1005" s="101"/>
    </row>
    <row r="1006" spans="1:8" x14ac:dyDescent="0.2">
      <c r="A1006" s="141"/>
      <c r="B1006" s="105" t="s">
        <v>2349</v>
      </c>
      <c r="C1006" s="99" t="s">
        <v>2932</v>
      </c>
      <c r="D1006" s="107">
        <v>-25.347740000000002</v>
      </c>
      <c r="E1006" s="107">
        <v>19.142710000000001</v>
      </c>
      <c r="F1006" s="101">
        <v>1333.71</v>
      </c>
      <c r="G1006" s="99"/>
      <c r="H1006" s="101"/>
    </row>
    <row r="1007" spans="1:8" x14ac:dyDescent="0.2">
      <c r="A1007" s="141"/>
      <c r="B1007" s="105" t="s">
        <v>2349</v>
      </c>
      <c r="C1007" s="99" t="s">
        <v>2932</v>
      </c>
      <c r="D1007" s="107">
        <v>-25.387119999999999</v>
      </c>
      <c r="E1007" s="107">
        <v>19.21002</v>
      </c>
      <c r="F1007" s="101">
        <v>416.1</v>
      </c>
      <c r="G1007" s="99"/>
      <c r="H1007" s="101"/>
    </row>
    <row r="1008" spans="1:8" x14ac:dyDescent="0.2">
      <c r="A1008" s="141"/>
      <c r="B1008" s="98" t="s">
        <v>2354</v>
      </c>
      <c r="C1008" s="99" t="s">
        <v>2932</v>
      </c>
      <c r="D1008" s="107"/>
      <c r="E1008" s="107"/>
      <c r="F1008" s="101">
        <v>135.23249999999999</v>
      </c>
      <c r="G1008" s="99"/>
      <c r="H1008" s="101"/>
    </row>
    <row r="1009" spans="1:8" x14ac:dyDescent="0.2">
      <c r="A1009" s="141"/>
      <c r="B1009" s="98" t="s">
        <v>454</v>
      </c>
      <c r="C1009" s="99" t="s">
        <v>2932</v>
      </c>
      <c r="D1009" s="107"/>
      <c r="E1009" s="107"/>
      <c r="F1009" s="101">
        <v>181.2225</v>
      </c>
      <c r="G1009" s="99"/>
      <c r="H1009" s="101"/>
    </row>
    <row r="1010" spans="1:8" x14ac:dyDescent="0.2">
      <c r="A1010" s="141"/>
      <c r="B1010" s="98" t="s">
        <v>2358</v>
      </c>
      <c r="C1010" s="99" t="s">
        <v>2932</v>
      </c>
      <c r="D1010" s="107">
        <v>-25.480170000000001</v>
      </c>
      <c r="E1010" s="107">
        <v>19.084209999999999</v>
      </c>
      <c r="F1010" s="101">
        <v>593.49</v>
      </c>
      <c r="G1010" s="99"/>
      <c r="H1010" s="101"/>
    </row>
    <row r="1011" spans="1:8" x14ac:dyDescent="0.2">
      <c r="A1011" s="141"/>
      <c r="B1011" s="105" t="s">
        <v>2360</v>
      </c>
      <c r="C1011" s="99" t="s">
        <v>2932</v>
      </c>
      <c r="D1011" s="107">
        <v>-25.44896</v>
      </c>
      <c r="E1011" s="107">
        <v>19.163989999999998</v>
      </c>
      <c r="F1011" s="101">
        <v>483.4425</v>
      </c>
      <c r="G1011" s="99"/>
      <c r="H1011" s="101"/>
    </row>
    <row r="1012" spans="1:8" x14ac:dyDescent="0.2">
      <c r="A1012" s="141"/>
      <c r="B1012" s="105" t="s">
        <v>506</v>
      </c>
      <c r="C1012" s="99" t="s">
        <v>2932</v>
      </c>
      <c r="D1012" s="107">
        <v>-25.458310000000001</v>
      </c>
      <c r="E1012" s="107">
        <v>19.2774</v>
      </c>
      <c r="F1012" s="101">
        <v>354.78</v>
      </c>
      <c r="G1012" s="99"/>
      <c r="H1012" s="101"/>
    </row>
    <row r="1013" spans="1:8" x14ac:dyDescent="0.2">
      <c r="A1013" s="141"/>
      <c r="B1013" s="105" t="s">
        <v>2365</v>
      </c>
      <c r="C1013" s="99" t="s">
        <v>2932</v>
      </c>
      <c r="D1013" s="107">
        <v>-25.490200000000002</v>
      </c>
      <c r="E1013" s="107">
        <v>19.300909999999998</v>
      </c>
      <c r="F1013" s="101">
        <v>684.92250000000001</v>
      </c>
      <c r="G1013" s="99"/>
      <c r="H1013" s="101"/>
    </row>
    <row r="1014" spans="1:8" x14ac:dyDescent="0.2">
      <c r="A1014" s="141"/>
      <c r="B1014" s="105" t="s">
        <v>334</v>
      </c>
      <c r="C1014" s="99" t="s">
        <v>2932</v>
      </c>
      <c r="D1014" s="107">
        <v>-25.461120000000001</v>
      </c>
      <c r="E1014" s="107">
        <v>19.387119999999999</v>
      </c>
      <c r="F1014" s="101">
        <v>383.25</v>
      </c>
      <c r="G1014" s="99"/>
      <c r="H1014" s="101"/>
    </row>
    <row r="1015" spans="1:8" x14ac:dyDescent="0.2">
      <c r="A1015" s="141"/>
      <c r="B1015" s="105" t="s">
        <v>334</v>
      </c>
      <c r="C1015" s="99" t="s">
        <v>2932</v>
      </c>
      <c r="D1015" s="107">
        <v>-25.476970000000001</v>
      </c>
      <c r="E1015" s="107">
        <v>19.35773</v>
      </c>
      <c r="F1015" s="101">
        <v>406.245</v>
      </c>
      <c r="G1015" s="99"/>
      <c r="H1015" s="101"/>
    </row>
    <row r="1016" spans="1:8" x14ac:dyDescent="0.2">
      <c r="A1016" s="141"/>
      <c r="B1016" s="105" t="s">
        <v>425</v>
      </c>
      <c r="C1016" s="99" t="s">
        <v>2932</v>
      </c>
      <c r="D1016" s="107"/>
      <c r="E1016" s="107"/>
      <c r="F1016" s="101">
        <v>279.22500000000002</v>
      </c>
      <c r="G1016" s="99"/>
      <c r="H1016" s="101"/>
    </row>
    <row r="1017" spans="1:8" x14ac:dyDescent="0.2">
      <c r="A1017" s="141"/>
      <c r="B1017" s="105" t="s">
        <v>2374</v>
      </c>
      <c r="C1017" s="99" t="s">
        <v>2932</v>
      </c>
      <c r="D1017" s="107"/>
      <c r="E1017" s="107"/>
      <c r="F1017" s="101">
        <v>219</v>
      </c>
      <c r="G1017" s="99"/>
      <c r="H1017" s="101"/>
    </row>
    <row r="1018" spans="1:8" x14ac:dyDescent="0.2">
      <c r="A1018" s="141"/>
      <c r="B1018" s="105" t="s">
        <v>2377</v>
      </c>
      <c r="C1018" s="99" t="s">
        <v>2932</v>
      </c>
      <c r="D1018" s="107"/>
      <c r="E1018" s="107"/>
      <c r="F1018" s="101">
        <v>219</v>
      </c>
      <c r="G1018" s="99"/>
      <c r="H1018" s="101"/>
    </row>
    <row r="1019" spans="1:8" x14ac:dyDescent="0.2">
      <c r="A1019" s="141"/>
      <c r="B1019" s="105" t="s">
        <v>2380</v>
      </c>
      <c r="C1019" s="99" t="s">
        <v>2932</v>
      </c>
      <c r="D1019" s="107">
        <v>-25.498840000000001</v>
      </c>
      <c r="E1019" s="107">
        <v>19.632370000000002</v>
      </c>
      <c r="F1019" s="101">
        <v>487.27499999999998</v>
      </c>
      <c r="G1019" s="99"/>
      <c r="H1019" s="101"/>
    </row>
    <row r="1020" spans="1:8" x14ac:dyDescent="0.2">
      <c r="A1020" s="141"/>
      <c r="B1020" s="105" t="s">
        <v>790</v>
      </c>
      <c r="C1020" s="99" t="s">
        <v>2932</v>
      </c>
      <c r="D1020" s="107">
        <v>-25.54731</v>
      </c>
      <c r="E1020" s="107">
        <v>19.73761</v>
      </c>
      <c r="F1020" s="101">
        <v>442.92750000000001</v>
      </c>
      <c r="G1020" s="99"/>
      <c r="H1020" s="101"/>
    </row>
    <row r="1021" spans="1:8" x14ac:dyDescent="0.2">
      <c r="A1021" s="141"/>
      <c r="B1021" s="105" t="s">
        <v>2385</v>
      </c>
      <c r="C1021" s="99" t="s">
        <v>2932</v>
      </c>
      <c r="D1021" s="107"/>
      <c r="E1021" s="107"/>
      <c r="F1021" s="101">
        <v>438</v>
      </c>
      <c r="G1021" s="99"/>
      <c r="H1021" s="101"/>
    </row>
    <row r="1022" spans="1:8" x14ac:dyDescent="0.2">
      <c r="A1022" s="141"/>
      <c r="B1022" s="105" t="s">
        <v>2388</v>
      </c>
      <c r="C1022" s="99" t="s">
        <v>2932</v>
      </c>
      <c r="D1022" s="107">
        <v>-24.88653</v>
      </c>
      <c r="E1022" s="107">
        <v>19.84911</v>
      </c>
      <c r="F1022" s="101">
        <v>554.07000000000005</v>
      </c>
      <c r="G1022" s="99"/>
      <c r="H1022" s="101"/>
    </row>
    <row r="1023" spans="1:8" x14ac:dyDescent="0.2">
      <c r="A1023" s="141"/>
      <c r="B1023" s="105" t="s">
        <v>2391</v>
      </c>
      <c r="C1023" s="99" t="s">
        <v>2932</v>
      </c>
      <c r="D1023" s="107">
        <v>-25.908750000000001</v>
      </c>
      <c r="E1023" s="107">
        <v>19.935459999999999</v>
      </c>
      <c r="F1023" s="101">
        <v>547.5</v>
      </c>
      <c r="G1023" s="99"/>
      <c r="H1023" s="101"/>
    </row>
    <row r="1024" spans="1:8" x14ac:dyDescent="0.2">
      <c r="A1024" s="141"/>
      <c r="B1024" s="105" t="s">
        <v>2394</v>
      </c>
      <c r="C1024" s="99" t="s">
        <v>2932</v>
      </c>
      <c r="D1024" s="107">
        <v>-25.01538</v>
      </c>
      <c r="E1024" s="107">
        <v>19.84197</v>
      </c>
      <c r="F1024" s="101">
        <v>1501.7925</v>
      </c>
      <c r="G1024" s="99"/>
      <c r="H1024" s="101"/>
    </row>
    <row r="1025" spans="1:8" x14ac:dyDescent="0.2">
      <c r="A1025" s="141"/>
      <c r="B1025" s="105" t="s">
        <v>2397</v>
      </c>
      <c r="C1025" s="99" t="s">
        <v>2932</v>
      </c>
      <c r="D1025" s="107"/>
      <c r="E1025" s="107"/>
      <c r="F1025" s="101">
        <v>591.29999999999995</v>
      </c>
      <c r="G1025" s="99"/>
      <c r="H1025" s="101"/>
    </row>
    <row r="1026" spans="1:8" x14ac:dyDescent="0.2">
      <c r="A1026" s="141"/>
      <c r="B1026" s="105" t="s">
        <v>2400</v>
      </c>
      <c r="C1026" s="99" t="s">
        <v>2932</v>
      </c>
      <c r="D1026" s="107">
        <v>-24.95177</v>
      </c>
      <c r="E1026" s="107">
        <v>19.7058</v>
      </c>
      <c r="F1026" s="101">
        <v>843.15</v>
      </c>
      <c r="G1026" s="99"/>
      <c r="H1026" s="101"/>
    </row>
    <row r="1027" spans="1:8" x14ac:dyDescent="0.2">
      <c r="A1027" s="141"/>
      <c r="B1027" s="105" t="s">
        <v>2403</v>
      </c>
      <c r="C1027" s="99" t="s">
        <v>2932</v>
      </c>
      <c r="D1027" s="107"/>
      <c r="E1027" s="107"/>
      <c r="F1027" s="101">
        <v>503.7</v>
      </c>
      <c r="G1027" s="99"/>
      <c r="H1027" s="101"/>
    </row>
    <row r="1028" spans="1:8" x14ac:dyDescent="0.2">
      <c r="A1028" s="141"/>
      <c r="B1028" s="105" t="s">
        <v>2406</v>
      </c>
      <c r="C1028" s="99" t="s">
        <v>2932</v>
      </c>
      <c r="D1028" s="107"/>
      <c r="E1028" s="107"/>
      <c r="F1028" s="101">
        <v>556.26</v>
      </c>
      <c r="G1028" s="99"/>
      <c r="H1028" s="101"/>
    </row>
    <row r="1029" spans="1:8" x14ac:dyDescent="0.2">
      <c r="A1029" s="141"/>
      <c r="B1029" s="105" t="s">
        <v>2408</v>
      </c>
      <c r="C1029" s="99" t="s">
        <v>2932</v>
      </c>
      <c r="D1029" s="107">
        <v>-25.17754</v>
      </c>
      <c r="E1029" s="107">
        <v>19.72944</v>
      </c>
      <c r="F1029" s="101">
        <v>832.2</v>
      </c>
      <c r="G1029" s="99"/>
      <c r="H1029" s="101"/>
    </row>
    <row r="1030" spans="1:8" x14ac:dyDescent="0.2">
      <c r="A1030" s="141"/>
      <c r="B1030" s="105" t="s">
        <v>2411</v>
      </c>
      <c r="C1030" s="99" t="s">
        <v>2932</v>
      </c>
      <c r="D1030" s="107">
        <v>-25.12124</v>
      </c>
      <c r="E1030" s="107">
        <v>19.753450000000001</v>
      </c>
      <c r="F1030" s="101">
        <v>613.20000000000005</v>
      </c>
      <c r="G1030" s="99"/>
      <c r="H1030" s="101"/>
    </row>
    <row r="1031" spans="1:8" x14ac:dyDescent="0.2">
      <c r="A1031" s="141"/>
      <c r="B1031" s="105" t="s">
        <v>2414</v>
      </c>
      <c r="C1031" s="99" t="s">
        <v>2932</v>
      </c>
      <c r="D1031" s="107"/>
      <c r="E1031" s="107"/>
      <c r="F1031" s="101">
        <v>1209.9749999999999</v>
      </c>
      <c r="G1031" s="99"/>
      <c r="H1031" s="101"/>
    </row>
    <row r="1032" spans="1:8" x14ac:dyDescent="0.2">
      <c r="A1032" s="141"/>
      <c r="B1032" s="105" t="s">
        <v>2417</v>
      </c>
      <c r="C1032" s="99" t="s">
        <v>2932</v>
      </c>
      <c r="D1032" s="107">
        <v>-25.11673</v>
      </c>
      <c r="E1032" s="107">
        <v>19.95599</v>
      </c>
      <c r="F1032" s="101">
        <v>448.95</v>
      </c>
      <c r="G1032" s="99"/>
      <c r="H1032" s="101"/>
    </row>
    <row r="1033" spans="1:8" x14ac:dyDescent="0.2">
      <c r="A1033" s="141"/>
      <c r="B1033" s="105" t="s">
        <v>2417</v>
      </c>
      <c r="C1033" s="99" t="s">
        <v>2932</v>
      </c>
      <c r="D1033" s="107">
        <v>-25.173660000000002</v>
      </c>
      <c r="E1033" s="107">
        <v>19.95523</v>
      </c>
      <c r="F1033" s="101">
        <v>780.73500000000001</v>
      </c>
      <c r="G1033" s="99"/>
      <c r="H1033" s="101"/>
    </row>
    <row r="1034" spans="1:8" x14ac:dyDescent="0.2">
      <c r="A1034" s="141"/>
      <c r="B1034" s="105" t="s">
        <v>2422</v>
      </c>
      <c r="C1034" s="99" t="s">
        <v>2932</v>
      </c>
      <c r="D1034" s="107">
        <v>-25.234310000000001</v>
      </c>
      <c r="E1034" s="107">
        <v>19.9712</v>
      </c>
      <c r="F1034" s="101">
        <v>1587.75</v>
      </c>
      <c r="G1034" s="99"/>
      <c r="H1034" s="101"/>
    </row>
    <row r="1035" spans="1:8" x14ac:dyDescent="0.2">
      <c r="A1035" s="141"/>
      <c r="B1035" s="105" t="s">
        <v>2422</v>
      </c>
      <c r="C1035" s="99" t="s">
        <v>2932</v>
      </c>
      <c r="D1035" s="107">
        <v>-25.234310000000001</v>
      </c>
      <c r="E1035" s="107">
        <v>19.9712</v>
      </c>
      <c r="F1035" s="101">
        <v>1587.75</v>
      </c>
      <c r="G1035" s="99"/>
      <c r="H1035" s="101"/>
    </row>
    <row r="1036" spans="1:8" x14ac:dyDescent="0.2">
      <c r="A1036" s="141"/>
      <c r="B1036" s="105" t="s">
        <v>2427</v>
      </c>
      <c r="C1036" s="99" t="s">
        <v>2932</v>
      </c>
      <c r="D1036" s="107">
        <v>-24.854690000000002</v>
      </c>
      <c r="E1036" s="107">
        <v>18.875019999999999</v>
      </c>
      <c r="F1036" s="101">
        <v>580.67849999999999</v>
      </c>
      <c r="G1036" s="99"/>
      <c r="H1036" s="101"/>
    </row>
    <row r="1037" spans="1:8" x14ac:dyDescent="0.2">
      <c r="A1037" s="141"/>
      <c r="B1037" s="98" t="s">
        <v>2430</v>
      </c>
      <c r="C1037" s="99" t="s">
        <v>2932</v>
      </c>
      <c r="D1037" s="107">
        <v>-25.160049999999998</v>
      </c>
      <c r="E1037" s="107">
        <v>17.921800000000001</v>
      </c>
      <c r="F1037" s="101">
        <v>172.6815</v>
      </c>
      <c r="G1037" s="99"/>
      <c r="H1037" s="101"/>
    </row>
    <row r="1038" spans="1:8" x14ac:dyDescent="0.2">
      <c r="A1038" s="141"/>
      <c r="B1038" s="98" t="s">
        <v>2433</v>
      </c>
      <c r="C1038" s="99" t="s">
        <v>2932</v>
      </c>
      <c r="D1038" s="107">
        <v>-25.115770000000001</v>
      </c>
      <c r="E1038" s="107">
        <v>17.823460000000001</v>
      </c>
      <c r="F1038" s="101">
        <v>452.78250000000003</v>
      </c>
      <c r="G1038" s="99"/>
      <c r="H1038" s="101"/>
    </row>
    <row r="1039" spans="1:8" x14ac:dyDescent="0.2">
      <c r="A1039" s="141"/>
      <c r="B1039" s="98" t="s">
        <v>2435</v>
      </c>
      <c r="C1039" s="99" t="s">
        <v>2932</v>
      </c>
      <c r="D1039" s="107">
        <v>-25.199729999999999</v>
      </c>
      <c r="E1039" s="107">
        <v>17.929379999999998</v>
      </c>
      <c r="F1039" s="101">
        <v>250.09800000000001</v>
      </c>
      <c r="G1039" s="99"/>
      <c r="H1039" s="101"/>
    </row>
    <row r="1040" spans="1:8" x14ac:dyDescent="0.2">
      <c r="A1040" s="141"/>
      <c r="B1040" s="98" t="s">
        <v>2438</v>
      </c>
      <c r="C1040" s="99" t="s">
        <v>2932</v>
      </c>
      <c r="D1040" s="107">
        <v>-25.24943</v>
      </c>
      <c r="E1040" s="107">
        <v>17.820150000000002</v>
      </c>
      <c r="F1040" s="101">
        <v>418.07100000000003</v>
      </c>
      <c r="G1040" s="99"/>
      <c r="H1040" s="101"/>
    </row>
    <row r="1041" spans="1:8" x14ac:dyDescent="0.2">
      <c r="A1041" s="141"/>
      <c r="B1041" s="105" t="s">
        <v>2441</v>
      </c>
      <c r="C1041" s="99" t="s">
        <v>2932</v>
      </c>
      <c r="D1041" s="107"/>
      <c r="E1041" s="107"/>
      <c r="F1041" s="101">
        <v>0</v>
      </c>
      <c r="G1041" s="99"/>
      <c r="H1041" s="101"/>
    </row>
    <row r="1042" spans="1:8" x14ac:dyDescent="0.2">
      <c r="A1042" s="141"/>
      <c r="B1042" s="105" t="s">
        <v>2444</v>
      </c>
      <c r="C1042" s="99" t="s">
        <v>2932</v>
      </c>
      <c r="D1042" s="107">
        <v>-24.881440000000001</v>
      </c>
      <c r="E1042" s="107">
        <v>19.199549999999999</v>
      </c>
      <c r="F1042" s="101">
        <v>300.57749999999999</v>
      </c>
      <c r="G1042" s="99"/>
      <c r="H1042" s="101"/>
    </row>
    <row r="1043" spans="1:8" x14ac:dyDescent="0.2">
      <c r="A1043" s="141"/>
      <c r="B1043" s="105" t="s">
        <v>2166</v>
      </c>
      <c r="C1043" s="99" t="s">
        <v>2932</v>
      </c>
      <c r="D1043" s="107">
        <v>-24.994119999999999</v>
      </c>
      <c r="E1043" s="107">
        <v>19.129989999999999</v>
      </c>
      <c r="F1043" s="101">
        <v>689.85</v>
      </c>
      <c r="G1043" s="99"/>
      <c r="H1043" s="101"/>
    </row>
    <row r="1044" spans="1:8" x14ac:dyDescent="0.2">
      <c r="A1044" s="141"/>
      <c r="B1044" s="105" t="s">
        <v>2449</v>
      </c>
      <c r="C1044" s="99" t="s">
        <v>2932</v>
      </c>
      <c r="D1044" s="107"/>
      <c r="E1044" s="107"/>
      <c r="F1044" s="101">
        <v>219</v>
      </c>
      <c r="G1044" s="99"/>
      <c r="H1044" s="101"/>
    </row>
    <row r="1045" spans="1:8" x14ac:dyDescent="0.2">
      <c r="A1045" s="141"/>
      <c r="B1045" s="105" t="s">
        <v>2452</v>
      </c>
      <c r="C1045" s="99" t="s">
        <v>2932</v>
      </c>
      <c r="D1045" s="107">
        <v>-24.696249999999999</v>
      </c>
      <c r="E1045" s="107">
        <v>19.019349999999999</v>
      </c>
      <c r="F1045" s="101">
        <v>815.77499999999998</v>
      </c>
      <c r="G1045" s="99"/>
      <c r="H1045" s="101"/>
    </row>
    <row r="1046" spans="1:8" x14ac:dyDescent="0.2">
      <c r="A1046" s="141"/>
      <c r="B1046" s="105" t="s">
        <v>2455</v>
      </c>
      <c r="C1046" s="99" t="s">
        <v>2932</v>
      </c>
      <c r="D1046" s="107">
        <v>-24.40767</v>
      </c>
      <c r="E1046" s="107">
        <v>18.24418</v>
      </c>
      <c r="F1046" s="101">
        <v>423.76499999999999</v>
      </c>
      <c r="G1046" s="99"/>
      <c r="H1046" s="101"/>
    </row>
    <row r="1047" spans="1:8" x14ac:dyDescent="0.2">
      <c r="A1047" s="141"/>
      <c r="B1047" s="105" t="s">
        <v>2458</v>
      </c>
      <c r="C1047" s="99" t="s">
        <v>2932</v>
      </c>
      <c r="D1047" s="107">
        <v>-24.800249999999998</v>
      </c>
      <c r="E1047" s="107">
        <v>18.91705</v>
      </c>
      <c r="F1047" s="101">
        <v>544.76250000000005</v>
      </c>
      <c r="G1047" s="99"/>
      <c r="H1047" s="101"/>
    </row>
    <row r="1048" spans="1:8" x14ac:dyDescent="0.2">
      <c r="A1048" s="141"/>
      <c r="B1048" s="98" t="s">
        <v>2461</v>
      </c>
      <c r="C1048" s="99" t="s">
        <v>2932</v>
      </c>
      <c r="D1048" s="107">
        <v>-24.833539999999999</v>
      </c>
      <c r="E1048" s="107">
        <v>18.791879999999999</v>
      </c>
      <c r="F1048" s="101">
        <v>17.957999999999998</v>
      </c>
      <c r="G1048" s="99"/>
      <c r="H1048" s="101"/>
    </row>
    <row r="1049" spans="1:8" x14ac:dyDescent="0.2">
      <c r="A1049" s="141"/>
      <c r="B1049" s="98" t="s">
        <v>2461</v>
      </c>
      <c r="C1049" s="99" t="s">
        <v>2932</v>
      </c>
      <c r="D1049" s="107">
        <v>-24.839230000000001</v>
      </c>
      <c r="E1049" s="107">
        <v>18.793030000000002</v>
      </c>
      <c r="F1049" s="101">
        <v>0</v>
      </c>
      <c r="G1049" s="99"/>
      <c r="H1049" s="101"/>
    </row>
    <row r="1050" spans="1:8" x14ac:dyDescent="0.2">
      <c r="A1050" s="141"/>
      <c r="B1050" s="105" t="s">
        <v>2466</v>
      </c>
      <c r="C1050" s="99" t="s">
        <v>2932</v>
      </c>
      <c r="D1050" s="107">
        <v>-24.833379999999998</v>
      </c>
      <c r="E1050" s="107">
        <v>18.65692</v>
      </c>
      <c r="F1050" s="101">
        <v>398.58</v>
      </c>
      <c r="G1050" s="99"/>
      <c r="H1050" s="101"/>
    </row>
    <row r="1051" spans="1:8" x14ac:dyDescent="0.2">
      <c r="A1051" s="141"/>
      <c r="B1051" s="105" t="s">
        <v>209</v>
      </c>
      <c r="C1051" s="99" t="s">
        <v>2932</v>
      </c>
      <c r="D1051" s="107">
        <v>-24.409800000000001</v>
      </c>
      <c r="E1051" s="107">
        <v>19.12575</v>
      </c>
      <c r="F1051" s="101">
        <v>438</v>
      </c>
      <c r="G1051" s="99"/>
      <c r="H1051" s="101"/>
    </row>
    <row r="1052" spans="1:8" x14ac:dyDescent="0.2">
      <c r="A1052" s="141"/>
      <c r="B1052" s="105" t="s">
        <v>2471</v>
      </c>
      <c r="C1052" s="99" t="s">
        <v>2932</v>
      </c>
      <c r="D1052" s="107">
        <v>-24.610140000000001</v>
      </c>
      <c r="E1052" s="107">
        <v>18.980519999999999</v>
      </c>
      <c r="F1052" s="101">
        <v>391.46249999999998</v>
      </c>
      <c r="G1052" s="99"/>
      <c r="H1052" s="101"/>
    </row>
    <row r="1053" spans="1:8" x14ac:dyDescent="0.2">
      <c r="A1053" s="141"/>
      <c r="B1053" s="105" t="s">
        <v>2474</v>
      </c>
      <c r="C1053" s="99" t="s">
        <v>2932</v>
      </c>
      <c r="D1053" s="107">
        <v>-24.666869999999999</v>
      </c>
      <c r="E1053" s="107">
        <v>19.077480000000001</v>
      </c>
      <c r="F1053" s="101">
        <v>438</v>
      </c>
      <c r="G1053" s="99"/>
      <c r="H1053" s="101"/>
    </row>
    <row r="1054" spans="1:8" x14ac:dyDescent="0.2">
      <c r="A1054" s="141"/>
      <c r="B1054" s="105" t="s">
        <v>2477</v>
      </c>
      <c r="C1054" s="99" t="s">
        <v>2932</v>
      </c>
      <c r="D1054" s="107">
        <v>-24.81006</v>
      </c>
      <c r="E1054" s="107">
        <v>19.31596</v>
      </c>
      <c r="F1054" s="101">
        <v>191.95349999999999</v>
      </c>
      <c r="G1054" s="99"/>
      <c r="H1054" s="101"/>
    </row>
    <row r="1055" spans="1:8" x14ac:dyDescent="0.2">
      <c r="A1055" s="141"/>
      <c r="B1055" s="105" t="s">
        <v>2480</v>
      </c>
      <c r="C1055" s="99" t="s">
        <v>2932</v>
      </c>
      <c r="D1055" s="107"/>
      <c r="E1055" s="107"/>
      <c r="F1055" s="101">
        <v>438</v>
      </c>
      <c r="G1055" s="99"/>
      <c r="H1055" s="101"/>
    </row>
    <row r="1056" spans="1:8" x14ac:dyDescent="0.2">
      <c r="A1056" s="141"/>
      <c r="B1056" s="105" t="s">
        <v>451</v>
      </c>
      <c r="C1056" s="99" t="s">
        <v>2932</v>
      </c>
      <c r="D1056" s="107">
        <v>-25.077030000000001</v>
      </c>
      <c r="E1056" s="107">
        <v>19.196210000000001</v>
      </c>
      <c r="F1056" s="101">
        <v>431.97750000000002</v>
      </c>
      <c r="G1056" s="99"/>
      <c r="H1056" s="101"/>
    </row>
    <row r="1057" spans="1:8" x14ac:dyDescent="0.2">
      <c r="A1057" s="141"/>
      <c r="B1057" s="105" t="s">
        <v>2485</v>
      </c>
      <c r="C1057" s="99" t="s">
        <v>2932</v>
      </c>
      <c r="D1057" s="107"/>
      <c r="E1057" s="107"/>
      <c r="F1057" s="101">
        <v>665.21249999999998</v>
      </c>
      <c r="G1057" s="99"/>
      <c r="H1057" s="101"/>
    </row>
    <row r="1058" spans="1:8" x14ac:dyDescent="0.2">
      <c r="A1058" s="141"/>
      <c r="B1058" s="105" t="s">
        <v>2488</v>
      </c>
      <c r="C1058" s="99" t="s">
        <v>2932</v>
      </c>
      <c r="D1058" s="107"/>
      <c r="E1058" s="107"/>
      <c r="F1058" s="101">
        <v>657</v>
      </c>
      <c r="G1058" s="99"/>
      <c r="H1058" s="101"/>
    </row>
    <row r="1059" spans="1:8" x14ac:dyDescent="0.2">
      <c r="A1059" s="141"/>
      <c r="B1059" s="105" t="s">
        <v>2491</v>
      </c>
      <c r="C1059" s="99" t="s">
        <v>2932</v>
      </c>
      <c r="D1059" s="107"/>
      <c r="E1059" s="107"/>
      <c r="F1059" s="101">
        <v>438</v>
      </c>
      <c r="G1059" s="99"/>
      <c r="H1059" s="101"/>
    </row>
    <row r="1060" spans="1:8" x14ac:dyDescent="0.2">
      <c r="A1060" s="141"/>
      <c r="B1060" s="105" t="s">
        <v>2494</v>
      </c>
      <c r="C1060" s="99" t="s">
        <v>2932</v>
      </c>
      <c r="D1060" s="107"/>
      <c r="E1060" s="107"/>
      <c r="F1060" s="101">
        <v>487.27499999999998</v>
      </c>
      <c r="G1060" s="99"/>
      <c r="H1060" s="101"/>
    </row>
    <row r="1061" spans="1:8" x14ac:dyDescent="0.2">
      <c r="A1061" s="141"/>
      <c r="B1061" s="105" t="s">
        <v>2497</v>
      </c>
      <c r="C1061" s="99" t="s">
        <v>2932</v>
      </c>
      <c r="D1061" s="107">
        <v>-24.570789999999999</v>
      </c>
      <c r="E1061" s="107">
        <v>19.930309999999999</v>
      </c>
      <c r="F1061" s="101">
        <v>520.125</v>
      </c>
      <c r="G1061" s="99"/>
      <c r="H1061" s="101"/>
    </row>
    <row r="1062" spans="1:8" x14ac:dyDescent="0.2">
      <c r="A1062" s="141"/>
      <c r="B1062" s="105" t="s">
        <v>2500</v>
      </c>
      <c r="C1062" s="99" t="s">
        <v>2932</v>
      </c>
      <c r="D1062" s="107">
        <v>-24.606539999999999</v>
      </c>
      <c r="E1062" s="107">
        <v>19.956610000000001</v>
      </c>
      <c r="F1062" s="101">
        <v>522.86249999999995</v>
      </c>
      <c r="G1062" s="99"/>
      <c r="H1062" s="101"/>
    </row>
    <row r="1063" spans="1:8" x14ac:dyDescent="0.2">
      <c r="A1063" s="141"/>
      <c r="B1063" s="98" t="s">
        <v>2503</v>
      </c>
      <c r="C1063" s="99" t="s">
        <v>2932</v>
      </c>
      <c r="D1063" s="100">
        <v>-24.216729999999998</v>
      </c>
      <c r="E1063" s="100">
        <v>19.68749</v>
      </c>
      <c r="F1063" s="101">
        <v>404.05500000000001</v>
      </c>
      <c r="G1063" s="99"/>
      <c r="H1063" s="101"/>
    </row>
    <row r="1064" spans="1:8" x14ac:dyDescent="0.2">
      <c r="A1064" s="141"/>
      <c r="B1064" s="98" t="s">
        <v>2506</v>
      </c>
      <c r="C1064" s="99" t="s">
        <v>2932</v>
      </c>
      <c r="D1064" s="98">
        <v>-24.28454</v>
      </c>
      <c r="E1064" s="98">
        <v>19.60172</v>
      </c>
      <c r="F1064" s="101">
        <v>359.70749999999998</v>
      </c>
      <c r="G1064" s="99"/>
      <c r="H1064" s="101"/>
    </row>
    <row r="1065" spans="1:8" x14ac:dyDescent="0.2">
      <c r="A1065" s="141"/>
      <c r="B1065" s="105" t="s">
        <v>2508</v>
      </c>
      <c r="C1065" s="99" t="s">
        <v>2932</v>
      </c>
      <c r="D1065" s="107">
        <v>-24.28454</v>
      </c>
      <c r="E1065" s="107">
        <v>19.60172</v>
      </c>
      <c r="F1065" s="101">
        <v>359.70749999999998</v>
      </c>
      <c r="G1065" s="99"/>
      <c r="H1065" s="101"/>
    </row>
    <row r="1066" spans="1:8" x14ac:dyDescent="0.2">
      <c r="A1066" s="141"/>
      <c r="B1066" s="98" t="s">
        <v>1155</v>
      </c>
      <c r="C1066" s="99" t="s">
        <v>2932</v>
      </c>
      <c r="D1066" s="98">
        <v>-24.283809999999999</v>
      </c>
      <c r="E1066" s="98">
        <v>19.653030000000001</v>
      </c>
      <c r="F1066" s="101">
        <v>990.97500000000002</v>
      </c>
      <c r="G1066" s="99"/>
      <c r="H1066" s="101"/>
    </row>
    <row r="1067" spans="1:8" x14ac:dyDescent="0.2">
      <c r="A1067" s="141"/>
      <c r="B1067" s="98" t="s">
        <v>2510</v>
      </c>
      <c r="C1067" s="99" t="s">
        <v>2932</v>
      </c>
      <c r="D1067" s="100">
        <v>-24.274740000000001</v>
      </c>
      <c r="E1067" s="100">
        <v>19.758769999999998</v>
      </c>
      <c r="F1067" s="101">
        <v>414.45749999999998</v>
      </c>
      <c r="G1067" s="99"/>
      <c r="H1067" s="101"/>
    </row>
    <row r="1068" spans="1:8" x14ac:dyDescent="0.2">
      <c r="A1068" s="141"/>
      <c r="B1068" s="105" t="s">
        <v>2513</v>
      </c>
      <c r="C1068" s="99" t="s">
        <v>2932</v>
      </c>
      <c r="D1068" s="107">
        <v>-24.3309</v>
      </c>
      <c r="E1068" s="107">
        <v>19.72306</v>
      </c>
      <c r="F1068" s="101">
        <v>522.86249999999995</v>
      </c>
      <c r="G1068" s="99"/>
      <c r="H1068" s="101"/>
    </row>
    <row r="1069" spans="1:8" x14ac:dyDescent="0.2">
      <c r="A1069" s="141"/>
      <c r="B1069" s="105" t="s">
        <v>808</v>
      </c>
      <c r="C1069" s="99" t="s">
        <v>2932</v>
      </c>
      <c r="D1069" s="107">
        <v>-24.36271</v>
      </c>
      <c r="E1069" s="107">
        <v>19.846150000000002</v>
      </c>
      <c r="F1069" s="101">
        <v>661.92750000000001</v>
      </c>
      <c r="G1069" s="99"/>
      <c r="H1069" s="101"/>
    </row>
    <row r="1070" spans="1:8" x14ac:dyDescent="0.2">
      <c r="A1070" s="141"/>
      <c r="B1070" s="105" t="s">
        <v>2518</v>
      </c>
      <c r="C1070" s="99" t="s">
        <v>2932</v>
      </c>
      <c r="D1070" s="107">
        <v>-24.475539999999999</v>
      </c>
      <c r="E1070" s="107">
        <v>19.849550000000001</v>
      </c>
      <c r="F1070" s="101">
        <v>301.125</v>
      </c>
      <c r="G1070" s="99"/>
      <c r="H1070" s="101"/>
    </row>
    <row r="1071" spans="1:8" x14ac:dyDescent="0.2">
      <c r="A1071" s="141"/>
      <c r="B1071" s="98" t="s">
        <v>2521</v>
      </c>
      <c r="C1071" s="99" t="s">
        <v>2932</v>
      </c>
      <c r="D1071" s="100">
        <v>-24.187899999999999</v>
      </c>
      <c r="E1071" s="100">
        <v>19.569120000000002</v>
      </c>
      <c r="F1071" s="101">
        <v>319.74</v>
      </c>
      <c r="G1071" s="99"/>
      <c r="H1071" s="101"/>
    </row>
    <row r="1072" spans="1:8" x14ac:dyDescent="0.2">
      <c r="A1072" s="141"/>
      <c r="B1072" s="105" t="s">
        <v>2332</v>
      </c>
      <c r="C1072" s="99" t="s">
        <v>2932</v>
      </c>
      <c r="D1072" s="107"/>
      <c r="E1072" s="107"/>
      <c r="F1072" s="101">
        <v>219</v>
      </c>
      <c r="G1072" s="99"/>
      <c r="H1072" s="101"/>
    </row>
    <row r="1073" spans="1:8" x14ac:dyDescent="0.2">
      <c r="A1073" s="141"/>
      <c r="B1073" s="105" t="s">
        <v>2526</v>
      </c>
      <c r="C1073" s="99" t="s">
        <v>2932</v>
      </c>
      <c r="D1073" s="105">
        <v>-24.300229999999999</v>
      </c>
      <c r="E1073" s="105">
        <v>19.45384</v>
      </c>
      <c r="F1073" s="101">
        <v>569.4</v>
      </c>
      <c r="G1073" s="99"/>
      <c r="H1073" s="101"/>
    </row>
    <row r="1074" spans="1:8" x14ac:dyDescent="0.2">
      <c r="A1074" s="141"/>
      <c r="B1074" s="98" t="s">
        <v>2529</v>
      </c>
      <c r="C1074" s="99" t="s">
        <v>2932</v>
      </c>
      <c r="D1074" s="100">
        <v>-24.176850000000002</v>
      </c>
      <c r="E1074" s="100">
        <v>19.804960000000001</v>
      </c>
      <c r="F1074" s="101">
        <v>438</v>
      </c>
      <c r="G1074" s="99"/>
      <c r="H1074" s="101"/>
    </row>
    <row r="1075" spans="1:8" x14ac:dyDescent="0.2">
      <c r="A1075" s="141"/>
      <c r="B1075" s="98" t="s">
        <v>2532</v>
      </c>
      <c r="C1075" s="99" t="s">
        <v>2932</v>
      </c>
      <c r="D1075" s="103">
        <v>-23.923940000000002</v>
      </c>
      <c r="E1075" s="103">
        <v>19.588619999999999</v>
      </c>
      <c r="F1075" s="101">
        <v>580.35</v>
      </c>
      <c r="G1075" s="99"/>
      <c r="H1075" s="101"/>
    </row>
    <row r="1076" spans="1:8" x14ac:dyDescent="0.2">
      <c r="A1076" s="141"/>
      <c r="B1076" s="104" t="s">
        <v>2534</v>
      </c>
      <c r="C1076" s="99" t="s">
        <v>2932</v>
      </c>
      <c r="D1076" s="103"/>
      <c r="E1076" s="103"/>
      <c r="F1076" s="101">
        <v>363.75900000000001</v>
      </c>
      <c r="G1076" s="99"/>
      <c r="H1076" s="101"/>
    </row>
    <row r="1077" spans="1:8" x14ac:dyDescent="0.2">
      <c r="A1077" s="141"/>
      <c r="B1077" s="104" t="s">
        <v>2536</v>
      </c>
      <c r="C1077" s="99" t="s">
        <v>2932</v>
      </c>
      <c r="D1077" s="103">
        <v>-23.911670000000001</v>
      </c>
      <c r="E1077" s="103">
        <v>19.94622</v>
      </c>
      <c r="F1077" s="101">
        <v>514.65</v>
      </c>
      <c r="G1077" s="99"/>
      <c r="H1077" s="101"/>
    </row>
    <row r="1078" spans="1:8" x14ac:dyDescent="0.2">
      <c r="A1078" s="141"/>
      <c r="B1078" s="105" t="s">
        <v>2538</v>
      </c>
      <c r="C1078" s="99" t="s">
        <v>2932</v>
      </c>
      <c r="D1078" s="107">
        <v>-25.185390000000002</v>
      </c>
      <c r="E1078" s="107">
        <v>18.82976</v>
      </c>
      <c r="F1078" s="101">
        <v>365.73</v>
      </c>
      <c r="G1078" s="99"/>
      <c r="H1078" s="101"/>
    </row>
    <row r="1079" spans="1:8" x14ac:dyDescent="0.2">
      <c r="A1079" s="141"/>
      <c r="B1079" s="110" t="s">
        <v>2540</v>
      </c>
      <c r="C1079" s="99" t="s">
        <v>2932</v>
      </c>
      <c r="D1079" s="109">
        <v>-23.940020000000001</v>
      </c>
      <c r="E1079" s="109">
        <v>19.30527</v>
      </c>
      <c r="F1079" s="101">
        <v>383.25</v>
      </c>
      <c r="G1079" s="99"/>
      <c r="H1079" s="101"/>
    </row>
    <row r="1080" spans="1:8" x14ac:dyDescent="0.2">
      <c r="A1080" s="141"/>
      <c r="B1080" s="104" t="s">
        <v>408</v>
      </c>
      <c r="C1080" s="99" t="s">
        <v>2932</v>
      </c>
      <c r="D1080" s="103">
        <v>-23.89329</v>
      </c>
      <c r="E1080" s="103">
        <v>19.305240000000001</v>
      </c>
      <c r="F1080" s="101">
        <v>765.95249999999999</v>
      </c>
      <c r="G1080" s="99"/>
      <c r="H1080" s="101"/>
    </row>
    <row r="1081" spans="1:8" x14ac:dyDescent="0.2">
      <c r="A1081" s="141"/>
      <c r="B1081" s="105" t="s">
        <v>2543</v>
      </c>
      <c r="C1081" s="99" t="s">
        <v>2932</v>
      </c>
      <c r="D1081" s="107">
        <v>-25.918620000000001</v>
      </c>
      <c r="E1081" s="107">
        <v>19.568490000000001</v>
      </c>
      <c r="F1081" s="101">
        <v>651.52499999999998</v>
      </c>
      <c r="G1081" s="99"/>
      <c r="H1081" s="101"/>
    </row>
    <row r="1082" spans="1:8" x14ac:dyDescent="0.2">
      <c r="A1082" s="141"/>
      <c r="B1082" s="105" t="s">
        <v>2546</v>
      </c>
      <c r="C1082" s="99" t="s">
        <v>2932</v>
      </c>
      <c r="D1082" s="107">
        <v>-24.91966</v>
      </c>
      <c r="E1082" s="107">
        <v>19.843</v>
      </c>
      <c r="F1082" s="101">
        <v>596.77499999999998</v>
      </c>
      <c r="G1082" s="99"/>
      <c r="H1082" s="101"/>
    </row>
    <row r="1083" spans="1:8" x14ac:dyDescent="0.2">
      <c r="A1083" s="141"/>
      <c r="B1083" s="105" t="s">
        <v>812</v>
      </c>
      <c r="C1083" s="99" t="s">
        <v>2932</v>
      </c>
      <c r="D1083" s="107"/>
      <c r="E1083" s="107"/>
      <c r="F1083" s="101">
        <v>525.6</v>
      </c>
      <c r="G1083" s="99"/>
      <c r="H1083" s="101"/>
    </row>
    <row r="1084" spans="1:8" x14ac:dyDescent="0.2">
      <c r="A1084" s="141"/>
      <c r="B1084" s="105" t="s">
        <v>2551</v>
      </c>
      <c r="C1084" s="99" t="s">
        <v>2932</v>
      </c>
      <c r="D1084" s="107"/>
      <c r="E1084" s="107"/>
      <c r="F1084" s="101">
        <v>536.54999999999995</v>
      </c>
      <c r="G1084" s="99"/>
      <c r="H1084" s="101"/>
    </row>
    <row r="1085" spans="1:8" x14ac:dyDescent="0.2">
      <c r="A1085" s="141"/>
      <c r="B1085" s="105" t="s">
        <v>218</v>
      </c>
      <c r="C1085" s="99" t="s">
        <v>2932</v>
      </c>
      <c r="D1085" s="107"/>
      <c r="E1085" s="107"/>
      <c r="F1085" s="101">
        <v>667.95</v>
      </c>
      <c r="G1085" s="99"/>
      <c r="H1085" s="101"/>
    </row>
    <row r="1086" spans="1:8" x14ac:dyDescent="0.2">
      <c r="A1086" s="141"/>
      <c r="B1086" s="105" t="s">
        <v>2556</v>
      </c>
      <c r="C1086" s="99" t="s">
        <v>2932</v>
      </c>
      <c r="D1086" s="107">
        <v>-24.88653</v>
      </c>
      <c r="E1086" s="107">
        <v>19.84911</v>
      </c>
      <c r="F1086" s="101">
        <v>554.07000000000005</v>
      </c>
      <c r="G1086" s="99"/>
      <c r="H1086" s="101"/>
    </row>
    <row r="1087" spans="1:8" x14ac:dyDescent="0.2">
      <c r="A1087" s="141"/>
      <c r="B1087" s="105" t="s">
        <v>2559</v>
      </c>
      <c r="C1087" s="99" t="s">
        <v>2932</v>
      </c>
      <c r="D1087" s="107"/>
      <c r="E1087" s="107"/>
      <c r="F1087" s="101">
        <v>689.85</v>
      </c>
      <c r="G1087" s="99"/>
      <c r="H1087" s="101"/>
    </row>
    <row r="1088" spans="1:8" x14ac:dyDescent="0.2">
      <c r="A1088" s="141"/>
      <c r="B1088" s="105" t="s">
        <v>488</v>
      </c>
      <c r="C1088" s="99" t="s">
        <v>2932</v>
      </c>
      <c r="D1088" s="107"/>
      <c r="E1088" s="107"/>
      <c r="F1088" s="101">
        <v>870.52499999999998</v>
      </c>
      <c r="G1088" s="99"/>
      <c r="H1088" s="101"/>
    </row>
    <row r="1089" spans="1:8" x14ac:dyDescent="0.2">
      <c r="A1089" s="141"/>
      <c r="B1089" s="105" t="s">
        <v>2564</v>
      </c>
      <c r="C1089" s="99" t="s">
        <v>2932</v>
      </c>
      <c r="D1089" s="107"/>
      <c r="E1089" s="107"/>
      <c r="F1089" s="101">
        <v>315.36</v>
      </c>
      <c r="G1089" s="99"/>
      <c r="H1089" s="101"/>
    </row>
    <row r="1090" spans="1:8" x14ac:dyDescent="0.2">
      <c r="A1090" s="141"/>
      <c r="B1090" s="105" t="s">
        <v>2567</v>
      </c>
      <c r="C1090" s="99" t="s">
        <v>2932</v>
      </c>
      <c r="D1090" s="105">
        <v>-24.377929999999999</v>
      </c>
      <c r="E1090" s="105">
        <v>19.962209999999999</v>
      </c>
      <c r="F1090" s="101">
        <v>600.60749999999996</v>
      </c>
      <c r="G1090" s="99"/>
      <c r="H1090" s="101"/>
    </row>
    <row r="1091" spans="1:8" x14ac:dyDescent="0.2">
      <c r="A1091" s="141"/>
      <c r="B1091" s="98" t="s">
        <v>2570</v>
      </c>
      <c r="C1091" s="99" t="s">
        <v>2932</v>
      </c>
      <c r="D1091" s="107"/>
      <c r="E1091" s="107"/>
      <c r="F1091" s="101">
        <v>683.28</v>
      </c>
      <c r="G1091" s="99"/>
      <c r="H1091" s="101"/>
    </row>
    <row r="1092" spans="1:8" x14ac:dyDescent="0.2">
      <c r="A1092" s="141"/>
      <c r="B1092" s="105" t="s">
        <v>2573</v>
      </c>
      <c r="C1092" s="99" t="s">
        <v>2932</v>
      </c>
      <c r="D1092" s="107">
        <v>-24.529440000000001</v>
      </c>
      <c r="E1092" s="107">
        <v>19.953769999999999</v>
      </c>
      <c r="F1092" s="101">
        <v>519.03</v>
      </c>
      <c r="G1092" s="99"/>
      <c r="H1092" s="101"/>
    </row>
    <row r="1093" spans="1:8" x14ac:dyDescent="0.2">
      <c r="A1093" s="141"/>
      <c r="B1093" s="105" t="s">
        <v>2576</v>
      </c>
      <c r="C1093" s="99" t="s">
        <v>2932</v>
      </c>
      <c r="D1093" s="107"/>
      <c r="E1093" s="107"/>
      <c r="F1093" s="101">
        <v>219</v>
      </c>
      <c r="G1093" s="99"/>
      <c r="H1093" s="101"/>
    </row>
    <row r="1094" spans="1:8" x14ac:dyDescent="0.2">
      <c r="A1094" s="141"/>
      <c r="B1094" s="105" t="s">
        <v>502</v>
      </c>
      <c r="C1094" s="99" t="s">
        <v>2932</v>
      </c>
      <c r="D1094" s="107">
        <v>-25.91966</v>
      </c>
      <c r="E1094" s="107">
        <v>19.843</v>
      </c>
      <c r="F1094" s="101">
        <v>591.29999999999995</v>
      </c>
      <c r="G1094" s="99"/>
      <c r="H1094" s="101"/>
    </row>
    <row r="1095" spans="1:8" x14ac:dyDescent="0.2">
      <c r="A1095" s="141"/>
      <c r="B1095" s="105" t="s">
        <v>2570</v>
      </c>
      <c r="C1095" s="99" t="s">
        <v>2932</v>
      </c>
      <c r="D1095" s="107">
        <v>-25.10614</v>
      </c>
      <c r="E1095" s="107">
        <v>119.27575</v>
      </c>
      <c r="F1095" s="101">
        <v>459.9</v>
      </c>
      <c r="G1095" s="99"/>
      <c r="H1095" s="101"/>
    </row>
    <row r="1096" spans="1:8" x14ac:dyDescent="0.2">
      <c r="A1096" s="141"/>
      <c r="B1096" s="105" t="s">
        <v>2583</v>
      </c>
      <c r="C1096" s="99" t="s">
        <v>2932</v>
      </c>
      <c r="D1096" s="107">
        <v>-24.52758</v>
      </c>
      <c r="E1096" s="107">
        <v>19.156510000000001</v>
      </c>
      <c r="F1096" s="101">
        <v>635.1</v>
      </c>
      <c r="G1096" s="99"/>
      <c r="H1096" s="101"/>
    </row>
    <row r="1097" spans="1:8" x14ac:dyDescent="0.2">
      <c r="A1097" s="141"/>
      <c r="B1097" s="105" t="s">
        <v>2586</v>
      </c>
      <c r="C1097" s="99" t="s">
        <v>2932</v>
      </c>
      <c r="D1097" s="107">
        <v>-24.612169999999999</v>
      </c>
      <c r="E1097" s="107">
        <v>19.215330000000002</v>
      </c>
      <c r="F1097" s="101">
        <v>742.30050000000006</v>
      </c>
      <c r="G1097" s="99"/>
      <c r="H1097" s="101"/>
    </row>
    <row r="1098" spans="1:8" x14ac:dyDescent="0.2">
      <c r="A1098" s="141"/>
      <c r="B1098" s="105" t="s">
        <v>2589</v>
      </c>
      <c r="C1098" s="99" t="s">
        <v>2932</v>
      </c>
      <c r="D1098" s="107"/>
      <c r="E1098" s="107"/>
      <c r="F1098" s="101">
        <v>21.9</v>
      </c>
      <c r="G1098" s="99"/>
      <c r="H1098" s="101"/>
    </row>
    <row r="1099" spans="1:8" x14ac:dyDescent="0.2">
      <c r="A1099" s="141"/>
      <c r="B1099" s="105" t="s">
        <v>2592</v>
      </c>
      <c r="C1099" s="99" t="s">
        <v>2932</v>
      </c>
      <c r="D1099" s="107">
        <v>-24.857399999999998</v>
      </c>
      <c r="E1099" s="107">
        <v>19.449529999999999</v>
      </c>
      <c r="F1099" s="101">
        <v>361.35</v>
      </c>
      <c r="G1099" s="99"/>
      <c r="H1099" s="101"/>
    </row>
    <row r="1100" spans="1:8" x14ac:dyDescent="0.2">
      <c r="A1100" s="141"/>
      <c r="B1100" s="105" t="s">
        <v>2595</v>
      </c>
      <c r="C1100" s="99" t="s">
        <v>2932</v>
      </c>
      <c r="D1100" s="107">
        <v>-24.86054</v>
      </c>
      <c r="E1100" s="107">
        <v>19.266649999999998</v>
      </c>
      <c r="F1100" s="101">
        <v>76.650000000000006</v>
      </c>
      <c r="G1100" s="99"/>
      <c r="H1100" s="101"/>
    </row>
    <row r="1101" spans="1:8" x14ac:dyDescent="0.2">
      <c r="A1101" s="141"/>
      <c r="B1101" s="105" t="s">
        <v>2598</v>
      </c>
      <c r="C1101" s="99" t="s">
        <v>2932</v>
      </c>
      <c r="D1101" s="107"/>
      <c r="E1101" s="107"/>
      <c r="F1101" s="101">
        <v>969.07500000000005</v>
      </c>
      <c r="G1101" s="99"/>
      <c r="H1101" s="101"/>
    </row>
    <row r="1102" spans="1:8" x14ac:dyDescent="0.2">
      <c r="A1102" s="141"/>
      <c r="B1102" s="105" t="s">
        <v>2601</v>
      </c>
      <c r="C1102" s="99" t="s">
        <v>2932</v>
      </c>
      <c r="D1102" s="107"/>
      <c r="E1102" s="107"/>
      <c r="F1102" s="101">
        <v>293.45999999999998</v>
      </c>
      <c r="G1102" s="99"/>
      <c r="H1102" s="101"/>
    </row>
    <row r="1103" spans="1:8" x14ac:dyDescent="0.2">
      <c r="A1103" s="141"/>
      <c r="B1103" s="105" t="s">
        <v>2604</v>
      </c>
      <c r="C1103" s="99" t="s">
        <v>2932</v>
      </c>
      <c r="D1103" s="107">
        <v>-25.327770000000001</v>
      </c>
      <c r="E1103" s="107">
        <v>19.130990000000001</v>
      </c>
      <c r="F1103" s="101">
        <v>700.25250000000005</v>
      </c>
      <c r="G1103" s="99"/>
      <c r="H1103" s="101"/>
    </row>
    <row r="1104" spans="1:8" x14ac:dyDescent="0.2">
      <c r="A1104" s="141"/>
      <c r="B1104" s="104" t="s">
        <v>2607</v>
      </c>
      <c r="C1104" s="99" t="s">
        <v>2932</v>
      </c>
      <c r="D1104" s="103"/>
      <c r="E1104" s="103"/>
      <c r="F1104" s="101">
        <v>394.2</v>
      </c>
      <c r="G1104" s="99"/>
      <c r="H1104" s="101"/>
    </row>
    <row r="1105" spans="1:8" x14ac:dyDescent="0.2">
      <c r="A1105" s="141"/>
      <c r="B1105" s="105" t="s">
        <v>2609</v>
      </c>
      <c r="C1105" s="99" t="s">
        <v>2932</v>
      </c>
      <c r="D1105" s="107"/>
      <c r="E1105" s="107"/>
      <c r="F1105" s="101">
        <v>672.87750000000005</v>
      </c>
      <c r="G1105" s="99"/>
      <c r="H1105" s="101"/>
    </row>
    <row r="1106" spans="1:8" x14ac:dyDescent="0.2">
      <c r="A1106" s="141"/>
      <c r="B1106" s="98" t="s">
        <v>2612</v>
      </c>
      <c r="C1106" s="99" t="s">
        <v>2932</v>
      </c>
      <c r="D1106" s="98"/>
      <c r="E1106" s="98"/>
      <c r="F1106" s="101">
        <v>672.87750000000005</v>
      </c>
      <c r="G1106" s="99"/>
      <c r="H1106" s="101"/>
    </row>
    <row r="1107" spans="1:8" x14ac:dyDescent="0.2">
      <c r="A1107" s="141"/>
      <c r="B1107" s="104" t="s">
        <v>149</v>
      </c>
      <c r="C1107" s="99" t="s">
        <v>2932</v>
      </c>
      <c r="D1107" s="103">
        <v>-24.001660000000001</v>
      </c>
      <c r="E1107" s="103">
        <v>19.21902</v>
      </c>
      <c r="F1107" s="101">
        <v>571.59</v>
      </c>
      <c r="G1107" s="99"/>
      <c r="H1107" s="101"/>
    </row>
    <row r="1108" spans="1:8" x14ac:dyDescent="0.2">
      <c r="A1108" s="141"/>
      <c r="B1108" s="105" t="s">
        <v>2615</v>
      </c>
      <c r="C1108" s="99" t="s">
        <v>2932</v>
      </c>
      <c r="D1108" s="105">
        <v>-24.139510000000001</v>
      </c>
      <c r="E1108" s="105">
        <v>18.826370000000001</v>
      </c>
      <c r="F1108" s="101">
        <v>416.1</v>
      </c>
      <c r="G1108" s="99"/>
      <c r="H1108" s="101"/>
    </row>
    <row r="1109" spans="1:8" x14ac:dyDescent="0.2">
      <c r="A1109" s="141"/>
      <c r="B1109" s="105" t="s">
        <v>2130</v>
      </c>
      <c r="C1109" s="99" t="s">
        <v>2932</v>
      </c>
      <c r="D1109" s="107"/>
      <c r="E1109" s="107"/>
      <c r="F1109" s="101">
        <v>1352.325</v>
      </c>
      <c r="G1109" s="99"/>
      <c r="H1109" s="101"/>
    </row>
    <row r="1110" spans="1:8" x14ac:dyDescent="0.2">
      <c r="A1110" s="141"/>
      <c r="B1110" s="105" t="s">
        <v>2620</v>
      </c>
      <c r="C1110" s="99" t="s">
        <v>2932</v>
      </c>
      <c r="D1110" s="107">
        <v>-25.08586</v>
      </c>
      <c r="E1110" s="107">
        <v>19.456530000000001</v>
      </c>
      <c r="F1110" s="101">
        <v>505.34249999999997</v>
      </c>
      <c r="G1110" s="99"/>
      <c r="H1110" s="101"/>
    </row>
    <row r="1111" spans="1:8" x14ac:dyDescent="0.2">
      <c r="A1111" s="141"/>
      <c r="B1111" s="105" t="s">
        <v>2623</v>
      </c>
      <c r="C1111" s="99" t="s">
        <v>2932</v>
      </c>
      <c r="D1111" s="107">
        <v>-24.180299999999999</v>
      </c>
      <c r="E1111" s="107">
        <v>19.82741</v>
      </c>
      <c r="F1111" s="101">
        <v>1226.4000000000001</v>
      </c>
      <c r="G1111" s="99"/>
      <c r="H1111" s="101"/>
    </row>
    <row r="1112" spans="1:8" x14ac:dyDescent="0.2">
      <c r="A1112" s="141"/>
      <c r="B1112" s="104" t="s">
        <v>2626</v>
      </c>
      <c r="C1112" s="99" t="s">
        <v>2932</v>
      </c>
      <c r="D1112" s="103"/>
      <c r="E1112" s="103"/>
      <c r="F1112" s="101">
        <v>852.67650000000003</v>
      </c>
      <c r="G1112" s="99"/>
      <c r="H1112" s="101"/>
    </row>
    <row r="1113" spans="1:8" x14ac:dyDescent="0.2">
      <c r="A1113" s="141"/>
      <c r="B1113" s="105" t="s">
        <v>2628</v>
      </c>
      <c r="C1113" s="99" t="s">
        <v>2932</v>
      </c>
      <c r="D1113" s="107"/>
      <c r="E1113" s="107"/>
      <c r="F1113" s="101">
        <v>361.35</v>
      </c>
      <c r="G1113" s="99"/>
      <c r="H1113" s="101"/>
    </row>
    <row r="1114" spans="1:8" x14ac:dyDescent="0.2">
      <c r="A1114" s="141"/>
      <c r="B1114" s="105" t="s">
        <v>2631</v>
      </c>
      <c r="C1114" s="99" t="s">
        <v>2932</v>
      </c>
      <c r="D1114" s="107">
        <v>-24.581720000000001</v>
      </c>
      <c r="E1114" s="107">
        <v>18.489100000000001</v>
      </c>
      <c r="F1114" s="101">
        <v>551.88</v>
      </c>
      <c r="G1114" s="99"/>
      <c r="H1114" s="101"/>
    </row>
    <row r="1115" spans="1:8" x14ac:dyDescent="0.2">
      <c r="A1115" s="141"/>
      <c r="B1115" s="105" t="s">
        <v>2631</v>
      </c>
      <c r="C1115" s="99" t="s">
        <v>2932</v>
      </c>
      <c r="D1115" s="107"/>
      <c r="E1115" s="107"/>
      <c r="F1115" s="101">
        <v>172.46250000000001</v>
      </c>
      <c r="G1115" s="99"/>
      <c r="H1115" s="101"/>
    </row>
    <row r="1116" spans="1:8" x14ac:dyDescent="0.2">
      <c r="A1116" s="141"/>
      <c r="B1116" s="105" t="s">
        <v>2635</v>
      </c>
      <c r="C1116" s="99" t="s">
        <v>2932</v>
      </c>
      <c r="D1116" s="107">
        <v>-25.443300000000001</v>
      </c>
      <c r="E1116" s="107">
        <v>19.844999999999999</v>
      </c>
      <c r="F1116" s="101">
        <v>514.65</v>
      </c>
      <c r="G1116" s="99"/>
      <c r="H1116" s="101"/>
    </row>
    <row r="1117" spans="1:8" x14ac:dyDescent="0.2">
      <c r="A1117" s="141"/>
      <c r="B1117" s="105" t="s">
        <v>2637</v>
      </c>
      <c r="C1117" s="99" t="s">
        <v>2932</v>
      </c>
      <c r="D1117" s="107">
        <v>-24.504860000000001</v>
      </c>
      <c r="E1117" s="107">
        <v>18.383310000000002</v>
      </c>
      <c r="F1117" s="101">
        <v>590.20500000000004</v>
      </c>
      <c r="G1117" s="99"/>
      <c r="H1117" s="101"/>
    </row>
    <row r="1118" spans="1:8" x14ac:dyDescent="0.2">
      <c r="A1118" s="141"/>
      <c r="B1118" s="98" t="s">
        <v>2640</v>
      </c>
      <c r="C1118" s="99" t="s">
        <v>2932</v>
      </c>
      <c r="D1118" s="98">
        <v>-24.52037</v>
      </c>
      <c r="E1118" s="98">
        <v>18.990400000000001</v>
      </c>
      <c r="F1118" s="101">
        <v>826.72500000000002</v>
      </c>
      <c r="G1118" s="99"/>
      <c r="H1118" s="101"/>
    </row>
    <row r="1119" spans="1:8" x14ac:dyDescent="0.2">
      <c r="A1119" s="141"/>
      <c r="B1119" s="105" t="s">
        <v>2643</v>
      </c>
      <c r="C1119" s="99" t="s">
        <v>2932</v>
      </c>
      <c r="D1119" s="107">
        <v>-25.244140000000002</v>
      </c>
      <c r="E1119" s="107">
        <v>19.033719999999999</v>
      </c>
      <c r="F1119" s="101">
        <v>771.42750000000001</v>
      </c>
      <c r="G1119" s="99"/>
      <c r="H1119" s="101"/>
    </row>
    <row r="1120" spans="1:8" x14ac:dyDescent="0.2">
      <c r="A1120" s="141"/>
      <c r="B1120" s="98" t="s">
        <v>2646</v>
      </c>
      <c r="C1120" s="99" t="s">
        <v>2932</v>
      </c>
      <c r="D1120" s="107">
        <v>-25.331040000000002</v>
      </c>
      <c r="E1120" s="107">
        <v>18.87116</v>
      </c>
      <c r="F1120" s="101">
        <v>266.08499999999998</v>
      </c>
      <c r="G1120" s="99"/>
      <c r="H1120" s="101"/>
    </row>
    <row r="1121" spans="1:8" x14ac:dyDescent="0.2">
      <c r="A1121" s="141"/>
      <c r="B1121" s="98" t="s">
        <v>1279</v>
      </c>
      <c r="C1121" s="99" t="s">
        <v>2932</v>
      </c>
      <c r="D1121" s="107">
        <v>-24.6586</v>
      </c>
      <c r="E1121" s="107">
        <v>18.653510000000001</v>
      </c>
      <c r="F1121" s="101">
        <v>1117.9949999999999</v>
      </c>
      <c r="G1121" s="99"/>
      <c r="H1121" s="101"/>
    </row>
    <row r="1122" spans="1:8" x14ac:dyDescent="0.2">
      <c r="A1122" s="141"/>
      <c r="B1122" s="105" t="s">
        <v>2651</v>
      </c>
      <c r="C1122" s="99" t="s">
        <v>2932</v>
      </c>
      <c r="D1122" s="105">
        <v>-24.333749999999998</v>
      </c>
      <c r="E1122" s="105">
        <v>19.482749999999999</v>
      </c>
      <c r="F1122" s="101">
        <v>166.65899999999999</v>
      </c>
      <c r="G1122" s="99"/>
      <c r="H1122" s="101"/>
    </row>
    <row r="1123" spans="1:8" x14ac:dyDescent="0.2">
      <c r="A1123" s="141"/>
      <c r="B1123" s="105" t="s">
        <v>2654</v>
      </c>
      <c r="C1123" s="99" t="s">
        <v>2932</v>
      </c>
      <c r="D1123" s="107"/>
      <c r="E1123" s="107"/>
      <c r="F1123" s="101">
        <v>336.16500000000002</v>
      </c>
      <c r="G1123" s="99"/>
      <c r="H1123" s="101"/>
    </row>
    <row r="1124" spans="1:8" x14ac:dyDescent="0.2">
      <c r="A1124" s="141"/>
      <c r="B1124" s="104" t="s">
        <v>2657</v>
      </c>
      <c r="C1124" s="99" t="s">
        <v>2932</v>
      </c>
      <c r="D1124" s="103">
        <v>-24.01098</v>
      </c>
      <c r="E1124" s="103">
        <v>19.316610000000001</v>
      </c>
      <c r="F1124" s="101">
        <v>739.125</v>
      </c>
      <c r="G1124" s="99"/>
      <c r="H1124" s="101"/>
    </row>
    <row r="1125" spans="1:8" x14ac:dyDescent="0.2">
      <c r="A1125" s="141"/>
      <c r="B1125" s="98" t="s">
        <v>2659</v>
      </c>
      <c r="C1125" s="99" t="s">
        <v>2932</v>
      </c>
      <c r="D1125" s="100">
        <v>-24.132770000000001</v>
      </c>
      <c r="E1125" s="100">
        <v>19.56765</v>
      </c>
      <c r="F1125" s="101">
        <v>610.46249999999998</v>
      </c>
      <c r="G1125" s="99"/>
      <c r="H1125" s="101"/>
    </row>
    <row r="1126" spans="1:8" x14ac:dyDescent="0.2">
      <c r="A1126" s="141"/>
      <c r="B1126" s="98" t="s">
        <v>2662</v>
      </c>
      <c r="C1126" s="99" t="s">
        <v>2932</v>
      </c>
      <c r="D1126" s="107">
        <v>-25</v>
      </c>
      <c r="E1126" s="107">
        <v>18</v>
      </c>
      <c r="F1126" s="101">
        <v>1164.5325</v>
      </c>
      <c r="G1126" s="99"/>
      <c r="H1126" s="101"/>
    </row>
    <row r="1127" spans="1:8" x14ac:dyDescent="0.2">
      <c r="A1127" s="141"/>
      <c r="B1127" s="105" t="s">
        <v>2665</v>
      </c>
      <c r="C1127" s="99" t="s">
        <v>2932</v>
      </c>
      <c r="D1127" s="107">
        <v>-25.356539999999999</v>
      </c>
      <c r="E1127" s="107">
        <v>19.390599999999999</v>
      </c>
      <c r="F1127" s="101">
        <v>736.38750000000005</v>
      </c>
      <c r="G1127" s="99"/>
      <c r="H1127" s="101"/>
    </row>
    <row r="1128" spans="1:8" x14ac:dyDescent="0.2">
      <c r="A1128" s="141"/>
      <c r="B1128" s="98" t="s">
        <v>2668</v>
      </c>
      <c r="C1128" s="99" t="s">
        <v>2932</v>
      </c>
      <c r="D1128" s="100">
        <v>-24.080960000000001</v>
      </c>
      <c r="E1128" s="100">
        <v>19.401800000000001</v>
      </c>
      <c r="F1128" s="101">
        <v>435.59100000000001</v>
      </c>
      <c r="G1128" s="99"/>
      <c r="H1128" s="101"/>
    </row>
    <row r="1129" spans="1:8" x14ac:dyDescent="0.2">
      <c r="A1129" s="141"/>
      <c r="B1129" s="98" t="s">
        <v>2671</v>
      </c>
      <c r="C1129" s="99" t="s">
        <v>2932</v>
      </c>
      <c r="D1129" s="100">
        <v>-24.133479999999999</v>
      </c>
      <c r="E1129" s="100">
        <v>19.353760000000001</v>
      </c>
      <c r="F1129" s="101">
        <v>394.2</v>
      </c>
      <c r="G1129" s="99"/>
      <c r="H1129" s="101"/>
    </row>
    <row r="1130" spans="1:8" x14ac:dyDescent="0.2">
      <c r="A1130" s="141"/>
      <c r="B1130" s="105" t="s">
        <v>2673</v>
      </c>
      <c r="C1130" s="99" t="s">
        <v>2932</v>
      </c>
      <c r="D1130" s="107"/>
      <c r="E1130" s="107"/>
      <c r="F1130" s="101">
        <v>695.32500000000005</v>
      </c>
      <c r="G1130" s="99"/>
      <c r="H1130" s="101"/>
    </row>
    <row r="1131" spans="1:8" x14ac:dyDescent="0.2">
      <c r="A1131" s="141"/>
      <c r="B1131" s="105" t="s">
        <v>936</v>
      </c>
      <c r="C1131" s="99" t="s">
        <v>2932</v>
      </c>
      <c r="D1131" s="107"/>
      <c r="E1131" s="107"/>
      <c r="F1131" s="101">
        <v>671.78250000000003</v>
      </c>
      <c r="G1131" s="99"/>
      <c r="H1131" s="101"/>
    </row>
    <row r="1132" spans="1:8" x14ac:dyDescent="0.2">
      <c r="A1132" s="141"/>
      <c r="B1132" s="98" t="s">
        <v>2677</v>
      </c>
      <c r="C1132" s="99" t="s">
        <v>2932</v>
      </c>
      <c r="D1132" s="100">
        <v>-24.383959999999998</v>
      </c>
      <c r="E1132" s="100">
        <v>18.864149999999999</v>
      </c>
      <c r="F1132" s="101">
        <v>881.47500000000002</v>
      </c>
      <c r="G1132" s="99"/>
      <c r="H1132" s="101"/>
    </row>
    <row r="1133" spans="1:8" x14ac:dyDescent="0.2">
      <c r="A1133" s="141"/>
      <c r="B1133" s="105" t="s">
        <v>2680</v>
      </c>
      <c r="C1133" s="99" t="s">
        <v>2932</v>
      </c>
      <c r="D1133" s="107">
        <v>-25.015619999999998</v>
      </c>
      <c r="E1133" s="107">
        <v>19.931709999999999</v>
      </c>
      <c r="F1133" s="101">
        <v>621.41250000000002</v>
      </c>
      <c r="G1133" s="99"/>
      <c r="H1133" s="101"/>
    </row>
    <row r="1134" spans="1:8" x14ac:dyDescent="0.2">
      <c r="A1134" s="141"/>
      <c r="B1134" s="105" t="s">
        <v>2683</v>
      </c>
      <c r="C1134" s="99" t="s">
        <v>2932</v>
      </c>
      <c r="D1134" s="107">
        <v>-25.29984</v>
      </c>
      <c r="E1134" s="107">
        <v>19.594719999999999</v>
      </c>
      <c r="F1134" s="101">
        <v>1216.8734999999999</v>
      </c>
      <c r="G1134" s="99"/>
      <c r="H1134" s="101"/>
    </row>
    <row r="1135" spans="1:8" x14ac:dyDescent="0.2">
      <c r="A1135" s="141"/>
      <c r="B1135" s="105" t="s">
        <v>565</v>
      </c>
      <c r="C1135" s="99" t="s">
        <v>2932</v>
      </c>
      <c r="D1135" s="107">
        <v>-25.356539999999999</v>
      </c>
      <c r="E1135" s="107">
        <v>19.390599999999999</v>
      </c>
      <c r="F1135" s="101">
        <v>826.72500000000002</v>
      </c>
      <c r="G1135" s="99"/>
      <c r="H1135" s="101"/>
    </row>
    <row r="1136" spans="1:8" x14ac:dyDescent="0.2">
      <c r="A1136" s="141"/>
      <c r="B1136" s="105" t="s">
        <v>2688</v>
      </c>
      <c r="C1136" s="99" t="s">
        <v>2932</v>
      </c>
      <c r="D1136" s="107"/>
      <c r="E1136" s="107"/>
      <c r="F1136" s="101">
        <v>350.4</v>
      </c>
      <c r="G1136" s="99"/>
      <c r="H1136" s="101"/>
    </row>
    <row r="1137" spans="1:8" x14ac:dyDescent="0.2">
      <c r="A1137" s="141"/>
      <c r="B1137" s="98" t="s">
        <v>2691</v>
      </c>
      <c r="C1137" s="99" t="s">
        <v>2932</v>
      </c>
      <c r="D1137" s="107">
        <v>-24.689060000000001</v>
      </c>
      <c r="E1137" s="107">
        <v>18.671980000000001</v>
      </c>
      <c r="F1137" s="101">
        <v>399.56549999999999</v>
      </c>
      <c r="G1137" s="99"/>
      <c r="H1137" s="101"/>
    </row>
    <row r="1138" spans="1:8" x14ac:dyDescent="0.2">
      <c r="A1138" s="141"/>
      <c r="B1138" s="105" t="s">
        <v>2694</v>
      </c>
      <c r="C1138" s="99" t="s">
        <v>2932</v>
      </c>
      <c r="D1138" s="107">
        <v>-24.643730000000001</v>
      </c>
      <c r="E1138" s="107">
        <v>19.75423</v>
      </c>
      <c r="F1138" s="101">
        <v>520.125</v>
      </c>
      <c r="G1138" s="99"/>
      <c r="H1138" s="101"/>
    </row>
    <row r="1139" spans="1:8" x14ac:dyDescent="0.2">
      <c r="A1139" s="141"/>
      <c r="B1139" s="105" t="s">
        <v>2697</v>
      </c>
      <c r="C1139" s="99" t="s">
        <v>2932</v>
      </c>
      <c r="D1139" s="107"/>
      <c r="E1139" s="107"/>
      <c r="F1139" s="101">
        <v>438</v>
      </c>
      <c r="G1139" s="99"/>
      <c r="H1139" s="101"/>
    </row>
    <row r="1140" spans="1:8" x14ac:dyDescent="0.2">
      <c r="A1140" s="141"/>
      <c r="B1140" s="105" t="s">
        <v>2700</v>
      </c>
      <c r="C1140" s="99" t="s">
        <v>2932</v>
      </c>
      <c r="D1140" s="107">
        <v>-25.092169999999999</v>
      </c>
      <c r="E1140" s="107">
        <v>19.384260000000001</v>
      </c>
      <c r="F1140" s="101">
        <v>607.72500000000002</v>
      </c>
      <c r="G1140" s="99"/>
      <c r="H1140" s="101"/>
    </row>
    <row r="1141" spans="1:8" x14ac:dyDescent="0.2">
      <c r="A1141" s="141"/>
      <c r="B1141" s="104" t="s">
        <v>2703</v>
      </c>
      <c r="C1141" s="99" t="s">
        <v>2932</v>
      </c>
      <c r="D1141" s="103"/>
      <c r="E1141" s="103"/>
      <c r="F1141" s="101">
        <v>529.4325</v>
      </c>
      <c r="G1141" s="99"/>
      <c r="H1141" s="101"/>
    </row>
    <row r="1142" spans="1:8" x14ac:dyDescent="0.2">
      <c r="A1142" s="141"/>
      <c r="B1142" s="105" t="s">
        <v>2705</v>
      </c>
      <c r="C1142" s="99" t="s">
        <v>2932</v>
      </c>
      <c r="D1142" s="107">
        <v>-25.656690000000001</v>
      </c>
      <c r="E1142" s="107">
        <v>19.883240000000001</v>
      </c>
      <c r="F1142" s="101">
        <v>5058.8999999999996</v>
      </c>
      <c r="G1142" s="99"/>
      <c r="H1142" s="101"/>
    </row>
    <row r="1143" spans="1:8" x14ac:dyDescent="0.2">
      <c r="A1143" s="141"/>
      <c r="B1143" s="98" t="s">
        <v>2708</v>
      </c>
      <c r="C1143" s="99" t="s">
        <v>2932</v>
      </c>
      <c r="D1143" s="107">
        <v>-24.872479999999999</v>
      </c>
      <c r="E1143" s="107">
        <v>18.16189</v>
      </c>
      <c r="F1143" s="101">
        <v>189.435</v>
      </c>
      <c r="G1143" s="99"/>
      <c r="H1143" s="101"/>
    </row>
    <row r="1144" spans="1:8" x14ac:dyDescent="0.2">
      <c r="A1144" s="141"/>
      <c r="B1144" s="98"/>
      <c r="C1144" s="99" t="s">
        <v>2932</v>
      </c>
      <c r="D1144" s="107"/>
      <c r="E1144" s="107"/>
      <c r="F1144" s="101">
        <v>0</v>
      </c>
      <c r="G1144" s="99"/>
      <c r="H1144" s="101"/>
    </row>
    <row r="1145" spans="1:8" x14ac:dyDescent="0.2">
      <c r="A1145" s="141"/>
      <c r="B1145" s="105" t="s">
        <v>2713</v>
      </c>
      <c r="C1145" s="99" t="s">
        <v>2932</v>
      </c>
      <c r="D1145" s="107">
        <v>-24.92427</v>
      </c>
      <c r="E1145" s="107">
        <v>18.192519999999998</v>
      </c>
      <c r="F1145" s="101">
        <v>280.32</v>
      </c>
      <c r="G1145" s="99"/>
      <c r="H1145" s="101"/>
    </row>
    <row r="1146" spans="1:8" x14ac:dyDescent="0.2">
      <c r="A1146" s="141"/>
      <c r="B1146" s="105"/>
      <c r="C1146" s="99" t="s">
        <v>2932</v>
      </c>
      <c r="D1146" s="107"/>
      <c r="E1146" s="107"/>
      <c r="F1146" s="101">
        <v>0</v>
      </c>
      <c r="G1146" s="99"/>
      <c r="H1146" s="101"/>
    </row>
    <row r="1147" spans="1:8" x14ac:dyDescent="0.2">
      <c r="A1147" s="141"/>
      <c r="B1147" s="105" t="s">
        <v>56</v>
      </c>
      <c r="C1147" s="99" t="s">
        <v>2932</v>
      </c>
      <c r="D1147" s="107">
        <v>-24.534780000000001</v>
      </c>
      <c r="E1147" s="107">
        <v>18.573129999999999</v>
      </c>
      <c r="F1147" s="101">
        <v>356.20350000000002</v>
      </c>
      <c r="G1147" s="99"/>
      <c r="H1147" s="101"/>
    </row>
    <row r="1148" spans="1:8" x14ac:dyDescent="0.2">
      <c r="A1148" s="141"/>
      <c r="B1148" s="98" t="s">
        <v>2718</v>
      </c>
      <c r="C1148" s="99" t="s">
        <v>2932</v>
      </c>
      <c r="D1148" s="107">
        <v>-24.70665</v>
      </c>
      <c r="E1148" s="107">
        <v>18.69697</v>
      </c>
      <c r="F1148" s="101">
        <v>1333.71</v>
      </c>
      <c r="G1148" s="99"/>
      <c r="H1148" s="101"/>
    </row>
    <row r="1149" spans="1:8" x14ac:dyDescent="0.2">
      <c r="A1149" s="141"/>
      <c r="B1149" s="105" t="s">
        <v>2721</v>
      </c>
      <c r="C1149" s="99" t="s">
        <v>2932</v>
      </c>
      <c r="D1149" s="107">
        <v>-24.756869999999999</v>
      </c>
      <c r="E1149" s="107">
        <v>19.16647</v>
      </c>
      <c r="F1149" s="101">
        <v>86.066999999999993</v>
      </c>
      <c r="G1149" s="99"/>
      <c r="H1149" s="101"/>
    </row>
    <row r="1150" spans="1:8" x14ac:dyDescent="0.2">
      <c r="A1150" s="141"/>
      <c r="B1150" s="105" t="s">
        <v>2724</v>
      </c>
      <c r="C1150" s="99" t="s">
        <v>2932</v>
      </c>
      <c r="D1150" s="107"/>
      <c r="E1150" s="107"/>
      <c r="F1150" s="101">
        <v>99.644999999999996</v>
      </c>
      <c r="G1150" s="99"/>
      <c r="H1150" s="101"/>
    </row>
    <row r="1151" spans="1:8" x14ac:dyDescent="0.2">
      <c r="A1151" s="141"/>
      <c r="B1151" s="105" t="s">
        <v>2727</v>
      </c>
      <c r="C1151" s="99" t="s">
        <v>2932</v>
      </c>
      <c r="D1151" s="106">
        <v>-23.738499999999998</v>
      </c>
      <c r="E1151" s="106">
        <v>18.052499999999998</v>
      </c>
      <c r="F1151" s="101">
        <v>0</v>
      </c>
      <c r="G1151" s="99"/>
      <c r="H1151" s="101"/>
    </row>
    <row r="1152" spans="1:8" x14ac:dyDescent="0.2">
      <c r="A1152" s="141"/>
      <c r="B1152" s="98" t="s">
        <v>2730</v>
      </c>
      <c r="C1152" s="99" t="s">
        <v>2932</v>
      </c>
      <c r="D1152" s="107">
        <v>-25.51567</v>
      </c>
      <c r="E1152" s="107">
        <v>18.05575</v>
      </c>
      <c r="F1152" s="101">
        <v>1007.4</v>
      </c>
      <c r="G1152" s="99"/>
      <c r="H1152" s="101"/>
    </row>
    <row r="1153" spans="1:8" x14ac:dyDescent="0.2">
      <c r="A1153" s="141"/>
      <c r="B1153" s="98" t="s">
        <v>2733</v>
      </c>
      <c r="C1153" s="99" t="s">
        <v>2932</v>
      </c>
      <c r="D1153" s="107">
        <v>-25.556450000000002</v>
      </c>
      <c r="E1153" s="107">
        <v>18.122669999999999</v>
      </c>
      <c r="F1153" s="101">
        <v>140.16</v>
      </c>
      <c r="G1153" s="99"/>
      <c r="H1153" s="101"/>
    </row>
    <row r="1154" spans="1:8" x14ac:dyDescent="0.2">
      <c r="A1154" s="141"/>
      <c r="B1154" s="98" t="s">
        <v>2736</v>
      </c>
      <c r="C1154" s="99" t="s">
        <v>2932</v>
      </c>
      <c r="D1154" s="107">
        <v>-25.572330000000001</v>
      </c>
      <c r="E1154" s="107">
        <v>18.29888</v>
      </c>
      <c r="F1154" s="101">
        <v>673.86300000000006</v>
      </c>
      <c r="G1154" s="99"/>
      <c r="H1154" s="101"/>
    </row>
    <row r="1155" spans="1:8" x14ac:dyDescent="0.2">
      <c r="A1155" s="141"/>
      <c r="B1155" s="98" t="s">
        <v>2739</v>
      </c>
      <c r="C1155" s="99" t="s">
        <v>2932</v>
      </c>
      <c r="D1155" s="107">
        <v>-25.5731</v>
      </c>
      <c r="E1155" s="107">
        <v>18.306640000000002</v>
      </c>
      <c r="F1155" s="101">
        <v>545.09100000000001</v>
      </c>
      <c r="G1155" s="99"/>
      <c r="H1155" s="101"/>
    </row>
    <row r="1156" spans="1:8" x14ac:dyDescent="0.2">
      <c r="A1156" s="141"/>
      <c r="B1156" s="98" t="s">
        <v>2742</v>
      </c>
      <c r="C1156" s="99" t="s">
        <v>2932</v>
      </c>
      <c r="D1156" s="107">
        <v>-25.54973</v>
      </c>
      <c r="E1156" s="107">
        <v>18.452190000000002</v>
      </c>
      <c r="F1156" s="101">
        <v>832.2</v>
      </c>
      <c r="G1156" s="99"/>
      <c r="H1156" s="101"/>
    </row>
    <row r="1157" spans="1:8" x14ac:dyDescent="0.2">
      <c r="A1157" s="141"/>
      <c r="B1157" s="98" t="s">
        <v>2745</v>
      </c>
      <c r="C1157" s="99" t="s">
        <v>2932</v>
      </c>
      <c r="D1157" s="107">
        <v>-25.498290000000001</v>
      </c>
      <c r="E1157" s="107">
        <v>18.540330000000001</v>
      </c>
      <c r="F1157" s="101">
        <v>15404.46</v>
      </c>
      <c r="G1157" s="99"/>
      <c r="H1157" s="101"/>
    </row>
    <row r="1158" spans="1:8" x14ac:dyDescent="0.2">
      <c r="A1158" s="141"/>
      <c r="B1158" s="98" t="s">
        <v>2748</v>
      </c>
      <c r="C1158" s="99" t="s">
        <v>2932</v>
      </c>
      <c r="D1158" s="107">
        <v>-25.690819999999999</v>
      </c>
      <c r="E1158" s="107">
        <v>18.516349999999999</v>
      </c>
      <c r="F1158" s="101">
        <v>762.12</v>
      </c>
      <c r="G1158" s="99"/>
      <c r="H1158" s="101"/>
    </row>
    <row r="1159" spans="1:8" x14ac:dyDescent="0.2">
      <c r="A1159" s="141"/>
      <c r="B1159" s="98" t="s">
        <v>2751</v>
      </c>
      <c r="C1159" s="99" t="s">
        <v>2932</v>
      </c>
      <c r="D1159" s="107">
        <v>-25.68648</v>
      </c>
      <c r="E1159" s="107">
        <v>18.324300000000001</v>
      </c>
      <c r="F1159" s="101">
        <v>672.43949999999995</v>
      </c>
      <c r="G1159" s="99"/>
      <c r="H1159" s="101"/>
    </row>
    <row r="1160" spans="1:8" x14ac:dyDescent="0.2">
      <c r="A1160" s="141"/>
      <c r="B1160" s="98" t="s">
        <v>2754</v>
      </c>
      <c r="C1160" s="99" t="s">
        <v>2932</v>
      </c>
      <c r="D1160" s="107">
        <v>-25.579360000000001</v>
      </c>
      <c r="E1160" s="107">
        <v>18.634219999999999</v>
      </c>
      <c r="F1160" s="101">
        <v>8116.14</v>
      </c>
      <c r="G1160" s="99"/>
      <c r="H1160" s="101"/>
    </row>
    <row r="1161" spans="1:8" x14ac:dyDescent="0.2">
      <c r="A1161" s="141"/>
      <c r="B1161" s="105" t="s">
        <v>2503</v>
      </c>
      <c r="C1161" s="99" t="s">
        <v>2932</v>
      </c>
      <c r="D1161" s="107">
        <v>-25.555959999999999</v>
      </c>
      <c r="E1161" s="107">
        <v>18.7761</v>
      </c>
      <c r="F1161" s="101">
        <v>689.85</v>
      </c>
      <c r="G1161" s="99"/>
      <c r="H1161" s="101"/>
    </row>
    <row r="1162" spans="1:8" x14ac:dyDescent="0.2">
      <c r="A1162" s="141"/>
      <c r="B1162" s="105" t="s">
        <v>2759</v>
      </c>
      <c r="C1162" s="99" t="s">
        <v>2932</v>
      </c>
      <c r="D1162" s="107">
        <v>-25.576799999999999</v>
      </c>
      <c r="E1162" s="107">
        <v>18.77862</v>
      </c>
      <c r="F1162" s="101">
        <v>499.101</v>
      </c>
      <c r="G1162" s="99"/>
      <c r="H1162" s="101"/>
    </row>
    <row r="1163" spans="1:8" x14ac:dyDescent="0.2">
      <c r="A1163" s="141"/>
      <c r="B1163" s="105" t="s">
        <v>2761</v>
      </c>
      <c r="C1163" s="99" t="s">
        <v>2932</v>
      </c>
      <c r="D1163" s="107">
        <v>-25.574059999999999</v>
      </c>
      <c r="E1163" s="107">
        <v>18.718730000000001</v>
      </c>
      <c r="F1163" s="101">
        <v>294.774</v>
      </c>
      <c r="G1163" s="99"/>
      <c r="H1163" s="101"/>
    </row>
    <row r="1164" spans="1:8" x14ac:dyDescent="0.2">
      <c r="A1164" s="141"/>
      <c r="B1164" s="105" t="s">
        <v>2764</v>
      </c>
      <c r="C1164" s="99" t="s">
        <v>2932</v>
      </c>
      <c r="D1164" s="107">
        <v>-25.58755</v>
      </c>
      <c r="E1164" s="107">
        <v>18.87668</v>
      </c>
      <c r="F1164" s="101">
        <v>640.24649999999997</v>
      </c>
      <c r="G1164" s="99"/>
      <c r="H1164" s="101"/>
    </row>
    <row r="1165" spans="1:8" x14ac:dyDescent="0.2">
      <c r="A1165" s="141"/>
      <c r="B1165" s="105" t="s">
        <v>2764</v>
      </c>
      <c r="C1165" s="99" t="s">
        <v>2932</v>
      </c>
      <c r="D1165" s="107">
        <v>-25.54749</v>
      </c>
      <c r="E1165" s="107">
        <v>18.862120000000001</v>
      </c>
      <c r="F1165" s="101">
        <v>131.4</v>
      </c>
      <c r="G1165" s="99"/>
      <c r="H1165" s="101"/>
    </row>
    <row r="1166" spans="1:8" x14ac:dyDescent="0.2">
      <c r="A1166" s="141"/>
      <c r="B1166" s="98" t="s">
        <v>2769</v>
      </c>
      <c r="C1166" s="99" t="s">
        <v>2932</v>
      </c>
      <c r="D1166" s="107">
        <v>-25.573419999999999</v>
      </c>
      <c r="E1166" s="107">
        <v>19.061920000000001</v>
      </c>
      <c r="F1166" s="101">
        <v>734.745</v>
      </c>
      <c r="G1166" s="99"/>
      <c r="H1166" s="101"/>
    </row>
    <row r="1167" spans="1:8" x14ac:dyDescent="0.2">
      <c r="A1167" s="141"/>
      <c r="B1167" s="98" t="s">
        <v>2769</v>
      </c>
      <c r="C1167" s="99" t="s">
        <v>2932</v>
      </c>
      <c r="D1167" s="107">
        <v>-25.593399999999999</v>
      </c>
      <c r="E1167" s="107">
        <v>18.994689999999999</v>
      </c>
      <c r="F1167" s="101">
        <v>934.58249999999998</v>
      </c>
      <c r="G1167" s="99"/>
      <c r="H1167" s="101"/>
    </row>
    <row r="1168" spans="1:8" x14ac:dyDescent="0.2">
      <c r="A1168" s="141"/>
      <c r="B1168" s="98" t="s">
        <v>2773</v>
      </c>
      <c r="C1168" s="99" t="s">
        <v>2932</v>
      </c>
      <c r="D1168" s="107">
        <v>-25.665500000000002</v>
      </c>
      <c r="E1168" s="107">
        <v>18.969989999999999</v>
      </c>
      <c r="F1168" s="101">
        <v>395.51400000000001</v>
      </c>
      <c r="G1168" s="99"/>
      <c r="H1168" s="101"/>
    </row>
    <row r="1169" spans="1:8" x14ac:dyDescent="0.2">
      <c r="A1169" s="141"/>
      <c r="B1169" s="98" t="s">
        <v>2773</v>
      </c>
      <c r="C1169" s="99" t="s">
        <v>2932</v>
      </c>
      <c r="D1169" s="107">
        <v>-25.690899999999999</v>
      </c>
      <c r="E1169" s="107">
        <v>19.024450000000002</v>
      </c>
      <c r="F1169" s="101">
        <v>109.5</v>
      </c>
      <c r="G1169" s="99"/>
      <c r="H1169" s="101"/>
    </row>
    <row r="1170" spans="1:8" x14ac:dyDescent="0.2">
      <c r="A1170" s="141"/>
      <c r="B1170" s="105" t="s">
        <v>2777</v>
      </c>
      <c r="C1170" s="99" t="s">
        <v>2932</v>
      </c>
      <c r="D1170" s="107">
        <v>-25.665749999999999</v>
      </c>
      <c r="E1170" s="107">
        <v>18.880130000000001</v>
      </c>
      <c r="F1170" s="101">
        <v>170.82</v>
      </c>
      <c r="G1170" s="99"/>
      <c r="H1170" s="101"/>
    </row>
    <row r="1171" spans="1:8" x14ac:dyDescent="0.2">
      <c r="A1171" s="141"/>
      <c r="B1171" s="98" t="s">
        <v>2780</v>
      </c>
      <c r="C1171" s="99" t="s">
        <v>2932</v>
      </c>
      <c r="D1171" s="107">
        <v>-25.72054</v>
      </c>
      <c r="E1171" s="107">
        <v>18.746549999999999</v>
      </c>
      <c r="F1171" s="101">
        <v>1688.49</v>
      </c>
      <c r="G1171" s="99"/>
      <c r="H1171" s="101"/>
    </row>
    <row r="1172" spans="1:8" x14ac:dyDescent="0.2">
      <c r="A1172" s="141"/>
      <c r="B1172" s="105" t="s">
        <v>2783</v>
      </c>
      <c r="C1172" s="99" t="s">
        <v>2932</v>
      </c>
      <c r="D1172" s="107">
        <v>-25.687989999999999</v>
      </c>
      <c r="E1172" s="107">
        <v>18.686060000000001</v>
      </c>
      <c r="F1172" s="101">
        <v>271.56</v>
      </c>
      <c r="G1172" s="99"/>
      <c r="H1172" s="101"/>
    </row>
    <row r="1173" spans="1:8" x14ac:dyDescent="0.2">
      <c r="A1173" s="141"/>
      <c r="B1173" s="98" t="s">
        <v>2786</v>
      </c>
      <c r="C1173" s="99" t="s">
        <v>2932</v>
      </c>
      <c r="D1173" s="107">
        <v>-25.715219999999999</v>
      </c>
      <c r="E1173" s="107">
        <v>18.58858</v>
      </c>
      <c r="F1173" s="101">
        <v>367.26299999999998</v>
      </c>
      <c r="G1173" s="99"/>
      <c r="H1173" s="101"/>
    </row>
    <row r="1174" spans="1:8" x14ac:dyDescent="0.2">
      <c r="A1174" s="141"/>
      <c r="B1174" s="98" t="s">
        <v>2789</v>
      </c>
      <c r="C1174" s="99" t="s">
        <v>2932</v>
      </c>
      <c r="D1174" s="107">
        <v>-25.71808</v>
      </c>
      <c r="E1174" s="107">
        <v>18.594380000000001</v>
      </c>
      <c r="F1174" s="101">
        <v>619.77</v>
      </c>
      <c r="G1174" s="99"/>
      <c r="H1174" s="101"/>
    </row>
    <row r="1175" spans="1:8" x14ac:dyDescent="0.2">
      <c r="A1175" s="141"/>
      <c r="B1175" s="98" t="s">
        <v>2791</v>
      </c>
      <c r="C1175" s="99" t="s">
        <v>2932</v>
      </c>
      <c r="D1175" s="107">
        <v>-25.799620000000001</v>
      </c>
      <c r="E1175" s="107">
        <v>18.628080000000001</v>
      </c>
      <c r="F1175" s="101">
        <v>977.28750000000002</v>
      </c>
      <c r="G1175" s="99"/>
      <c r="H1175" s="101"/>
    </row>
    <row r="1176" spans="1:8" x14ac:dyDescent="0.2">
      <c r="A1176" s="141"/>
      <c r="B1176" s="98" t="s">
        <v>2791</v>
      </c>
      <c r="C1176" s="99" t="s">
        <v>2932</v>
      </c>
      <c r="D1176" s="107"/>
      <c r="E1176" s="107"/>
      <c r="F1176" s="101">
        <v>388.72500000000002</v>
      </c>
      <c r="G1176" s="99"/>
      <c r="H1176" s="101"/>
    </row>
    <row r="1177" spans="1:8" x14ac:dyDescent="0.2">
      <c r="A1177" s="141"/>
      <c r="B1177" s="98" t="s">
        <v>2795</v>
      </c>
      <c r="C1177" s="99" t="s">
        <v>2932</v>
      </c>
      <c r="D1177" s="107">
        <v>-25.86271</v>
      </c>
      <c r="E1177" s="107">
        <v>18.675360000000001</v>
      </c>
      <c r="F1177" s="101">
        <v>1709.2950000000001</v>
      </c>
      <c r="G1177" s="99"/>
      <c r="H1177" s="101"/>
    </row>
    <row r="1178" spans="1:8" x14ac:dyDescent="0.2">
      <c r="A1178" s="141"/>
      <c r="B1178" s="105" t="s">
        <v>2798</v>
      </c>
      <c r="C1178" s="99" t="s">
        <v>2932</v>
      </c>
      <c r="D1178" s="107">
        <v>-25.764720000000001</v>
      </c>
      <c r="E1178" s="107">
        <v>18.7425</v>
      </c>
      <c r="F1178" s="101">
        <v>0</v>
      </c>
      <c r="G1178" s="99"/>
      <c r="H1178" s="101"/>
    </row>
    <row r="1179" spans="1:8" x14ac:dyDescent="0.2">
      <c r="A1179" s="141"/>
      <c r="B1179" s="105" t="s">
        <v>2801</v>
      </c>
      <c r="C1179" s="99" t="s">
        <v>2932</v>
      </c>
      <c r="D1179" s="107">
        <v>-25.808009999999999</v>
      </c>
      <c r="E1179" s="107">
        <v>18.783650000000002</v>
      </c>
      <c r="F1179" s="101">
        <v>454.20600000000002</v>
      </c>
      <c r="G1179" s="99"/>
      <c r="H1179" s="101"/>
    </row>
    <row r="1180" spans="1:8" x14ac:dyDescent="0.2">
      <c r="A1180" s="141"/>
      <c r="B1180" s="98" t="s">
        <v>2804</v>
      </c>
      <c r="C1180" s="99" t="s">
        <v>2932</v>
      </c>
      <c r="D1180" s="107">
        <v>-25.75874</v>
      </c>
      <c r="E1180" s="107">
        <v>18.881080000000001</v>
      </c>
      <c r="F1180" s="101">
        <v>2922.0075000000002</v>
      </c>
      <c r="G1180" s="99"/>
      <c r="H1180" s="101"/>
    </row>
    <row r="1181" spans="1:8" x14ac:dyDescent="0.2">
      <c r="A1181" s="141"/>
      <c r="B1181" s="105" t="s">
        <v>2807</v>
      </c>
      <c r="C1181" s="99" t="s">
        <v>2932</v>
      </c>
      <c r="D1181" s="107">
        <v>-25.772300000000001</v>
      </c>
      <c r="E1181" s="107">
        <v>19.02056</v>
      </c>
      <c r="F1181" s="101">
        <v>181.55099999999999</v>
      </c>
      <c r="G1181" s="99"/>
      <c r="H1181" s="101"/>
    </row>
    <row r="1182" spans="1:8" x14ac:dyDescent="0.2">
      <c r="A1182" s="141"/>
      <c r="B1182" s="105" t="s">
        <v>2807</v>
      </c>
      <c r="C1182" s="99" t="s">
        <v>2932</v>
      </c>
      <c r="D1182" s="107">
        <v>-25.763259999999999</v>
      </c>
      <c r="E1182" s="107">
        <v>18.953140000000001</v>
      </c>
      <c r="F1182" s="101">
        <v>511.91250000000002</v>
      </c>
      <c r="G1182" s="99"/>
      <c r="H1182" s="101"/>
    </row>
    <row r="1183" spans="1:8" x14ac:dyDescent="0.2">
      <c r="A1183" s="141"/>
      <c r="B1183" s="98" t="s">
        <v>2812</v>
      </c>
      <c r="C1183" s="99" t="s">
        <v>2932</v>
      </c>
      <c r="D1183" s="107">
        <v>-25.874780000000001</v>
      </c>
      <c r="E1183" s="107">
        <v>18.944579999999998</v>
      </c>
      <c r="F1183" s="101">
        <v>354.23250000000002</v>
      </c>
      <c r="G1183" s="99"/>
      <c r="H1183" s="101"/>
    </row>
    <row r="1184" spans="1:8" x14ac:dyDescent="0.2">
      <c r="A1184" s="141"/>
      <c r="B1184" s="98" t="s">
        <v>2815</v>
      </c>
      <c r="C1184" s="99" t="s">
        <v>2932</v>
      </c>
      <c r="D1184" s="107">
        <v>-25.893329999999999</v>
      </c>
      <c r="E1184" s="107">
        <v>18.946020000000001</v>
      </c>
      <c r="F1184" s="101">
        <v>658.64250000000004</v>
      </c>
      <c r="G1184" s="99"/>
      <c r="H1184" s="101"/>
    </row>
    <row r="1185" spans="1:8" x14ac:dyDescent="0.2">
      <c r="A1185" s="141"/>
      <c r="B1185" s="98" t="s">
        <v>2817</v>
      </c>
      <c r="C1185" s="99" t="s">
        <v>2932</v>
      </c>
      <c r="D1185" s="107">
        <v>-25.927700000000002</v>
      </c>
      <c r="E1185" s="107">
        <v>18.84891</v>
      </c>
      <c r="F1185" s="101">
        <v>311.85599999999999</v>
      </c>
      <c r="G1185" s="99"/>
      <c r="H1185" s="101"/>
    </row>
    <row r="1186" spans="1:8" x14ac:dyDescent="0.2">
      <c r="A1186" s="141"/>
      <c r="B1186" s="98" t="s">
        <v>2817</v>
      </c>
      <c r="C1186" s="99" t="s">
        <v>2932</v>
      </c>
      <c r="D1186" s="107">
        <v>-25.88147</v>
      </c>
      <c r="E1186" s="107">
        <v>18.81776</v>
      </c>
      <c r="F1186" s="101">
        <v>371.20499999999998</v>
      </c>
      <c r="G1186" s="99"/>
      <c r="H1186" s="101"/>
    </row>
    <row r="1187" spans="1:8" x14ac:dyDescent="0.2">
      <c r="A1187" s="141"/>
      <c r="B1187" s="98" t="s">
        <v>2820</v>
      </c>
      <c r="C1187" s="99" t="s">
        <v>2932</v>
      </c>
      <c r="D1187" s="107">
        <v>-25.87706</v>
      </c>
      <c r="E1187" s="107">
        <v>18.729880000000001</v>
      </c>
      <c r="F1187" s="101">
        <v>1450.875</v>
      </c>
      <c r="G1187" s="99"/>
      <c r="H1187" s="101"/>
    </row>
    <row r="1188" spans="1:8" x14ac:dyDescent="0.2">
      <c r="A1188" s="141"/>
      <c r="B1188" s="105" t="s">
        <v>781</v>
      </c>
      <c r="C1188" s="99" t="s">
        <v>2932</v>
      </c>
      <c r="D1188" s="107"/>
      <c r="E1188" s="107"/>
      <c r="F1188" s="101">
        <v>192.17250000000001</v>
      </c>
      <c r="G1188" s="99"/>
      <c r="H1188" s="101"/>
    </row>
    <row r="1189" spans="1:8" x14ac:dyDescent="0.2">
      <c r="A1189" s="141"/>
      <c r="B1189" s="98" t="s">
        <v>2825</v>
      </c>
      <c r="C1189" s="99" t="s">
        <v>2932</v>
      </c>
      <c r="D1189" s="107">
        <v>-25.66075</v>
      </c>
      <c r="E1189" s="107">
        <v>19.1508</v>
      </c>
      <c r="F1189" s="101">
        <v>1310.1675</v>
      </c>
      <c r="G1189" s="99"/>
      <c r="H1189" s="101"/>
    </row>
    <row r="1190" spans="1:8" x14ac:dyDescent="0.2">
      <c r="A1190" s="141"/>
      <c r="B1190" s="98" t="s">
        <v>2825</v>
      </c>
      <c r="C1190" s="99" t="s">
        <v>2932</v>
      </c>
      <c r="D1190" s="107">
        <v>-25.76463</v>
      </c>
      <c r="E1190" s="107">
        <v>19.139800000000001</v>
      </c>
      <c r="F1190" s="101">
        <v>1203.9525000000001</v>
      </c>
      <c r="G1190" s="99"/>
      <c r="H1190" s="101"/>
    </row>
    <row r="1191" spans="1:8" x14ac:dyDescent="0.2">
      <c r="A1191" s="141"/>
      <c r="B1191" s="105" t="s">
        <v>864</v>
      </c>
      <c r="C1191" s="99" t="s">
        <v>2932</v>
      </c>
      <c r="D1191" s="107">
        <v>-25.691780000000001</v>
      </c>
      <c r="E1191" s="107">
        <v>19.176359999999999</v>
      </c>
      <c r="F1191" s="101">
        <v>279.77249999999998</v>
      </c>
      <c r="G1191" s="99"/>
      <c r="H1191" s="101"/>
    </row>
    <row r="1192" spans="1:8" x14ac:dyDescent="0.2">
      <c r="A1192" s="141"/>
      <c r="B1192" s="105" t="s">
        <v>2831</v>
      </c>
      <c r="C1192" s="99" t="s">
        <v>2932</v>
      </c>
      <c r="D1192" s="107">
        <v>-25.76821</v>
      </c>
      <c r="E1192" s="107">
        <v>18.222930000000002</v>
      </c>
      <c r="F1192" s="101">
        <v>547.39049999999997</v>
      </c>
      <c r="G1192" s="99"/>
      <c r="H1192" s="101"/>
    </row>
    <row r="1193" spans="1:8" x14ac:dyDescent="0.2">
      <c r="A1193" s="141"/>
      <c r="B1193" s="98" t="s">
        <v>2834</v>
      </c>
      <c r="C1193" s="99" t="s">
        <v>2932</v>
      </c>
      <c r="D1193" s="107">
        <v>-25.860220000000002</v>
      </c>
      <c r="E1193" s="107">
        <v>19.161570000000001</v>
      </c>
      <c r="F1193" s="101">
        <v>511.25549999999998</v>
      </c>
      <c r="G1193" s="99"/>
      <c r="H1193" s="101"/>
    </row>
    <row r="1194" spans="1:8" x14ac:dyDescent="0.2">
      <c r="A1194" s="141"/>
      <c r="B1194" s="98" t="s">
        <v>2837</v>
      </c>
      <c r="C1194" s="99" t="s">
        <v>2932</v>
      </c>
      <c r="D1194" s="107">
        <v>-25.827500000000001</v>
      </c>
      <c r="E1194" s="107">
        <v>19.271850000000001</v>
      </c>
      <c r="F1194" s="101">
        <v>1510.5525</v>
      </c>
      <c r="G1194" s="99"/>
      <c r="H1194" s="101"/>
    </row>
    <row r="1195" spans="1:8" x14ac:dyDescent="0.2">
      <c r="A1195" s="141"/>
      <c r="B1195" s="98" t="s">
        <v>2840</v>
      </c>
      <c r="C1195" s="99" t="s">
        <v>2932</v>
      </c>
      <c r="D1195" s="107">
        <v>-25.90372</v>
      </c>
      <c r="E1195" s="107">
        <v>19.327439999999999</v>
      </c>
      <c r="F1195" s="101">
        <v>1468.395</v>
      </c>
      <c r="G1195" s="99"/>
      <c r="H1195" s="101"/>
    </row>
    <row r="1196" spans="1:8" x14ac:dyDescent="0.2">
      <c r="A1196" s="141"/>
      <c r="B1196" s="105" t="s">
        <v>2842</v>
      </c>
      <c r="C1196" s="99" t="s">
        <v>2932</v>
      </c>
      <c r="D1196" s="107">
        <v>-25.794119999999999</v>
      </c>
      <c r="E1196" s="107">
        <v>19.565750000000001</v>
      </c>
      <c r="F1196" s="101">
        <v>927.90300000000002</v>
      </c>
      <c r="G1196" s="99"/>
      <c r="H1196" s="101"/>
    </row>
    <row r="1197" spans="1:8" x14ac:dyDescent="0.2">
      <c r="A1197" s="141"/>
      <c r="B1197" s="105" t="s">
        <v>2845</v>
      </c>
      <c r="C1197" s="99" t="s">
        <v>2932</v>
      </c>
      <c r="D1197" s="107">
        <v>-25.947379999999999</v>
      </c>
      <c r="E1197" s="107">
        <v>19.46724</v>
      </c>
      <c r="F1197" s="101">
        <v>561.73500000000001</v>
      </c>
      <c r="G1197" s="99"/>
      <c r="H1197" s="101"/>
    </row>
    <row r="1198" spans="1:8" x14ac:dyDescent="0.2">
      <c r="A1198" s="141"/>
      <c r="B1198" s="105" t="s">
        <v>2845</v>
      </c>
      <c r="C1198" s="99" t="s">
        <v>2932</v>
      </c>
      <c r="D1198" s="107">
        <v>-25.91189</v>
      </c>
      <c r="E1198" s="107">
        <v>19.549410000000002</v>
      </c>
      <c r="F1198" s="101">
        <v>550.56600000000003</v>
      </c>
      <c r="G1198" s="99"/>
      <c r="H1198" s="101"/>
    </row>
    <row r="1199" spans="1:8" x14ac:dyDescent="0.2">
      <c r="A1199" s="141"/>
      <c r="B1199" s="105" t="s">
        <v>209</v>
      </c>
      <c r="C1199" s="99" t="s">
        <v>2932</v>
      </c>
      <c r="D1199" s="107">
        <v>-25.574359999999999</v>
      </c>
      <c r="E1199" s="107">
        <v>19.266220000000001</v>
      </c>
      <c r="F1199" s="101">
        <v>284.7</v>
      </c>
      <c r="G1199" s="99"/>
      <c r="H1199" s="101"/>
    </row>
    <row r="1200" spans="1:8" x14ac:dyDescent="0.2">
      <c r="A1200" s="141"/>
      <c r="B1200" s="105" t="s">
        <v>2852</v>
      </c>
      <c r="C1200" s="99" t="s">
        <v>2932</v>
      </c>
      <c r="D1200" s="107">
        <v>-25.69342</v>
      </c>
      <c r="E1200" s="107">
        <v>19.3108</v>
      </c>
      <c r="F1200" s="101">
        <v>432.96300000000002</v>
      </c>
      <c r="G1200" s="99"/>
      <c r="H1200" s="101"/>
    </row>
    <row r="1201" spans="1:8" x14ac:dyDescent="0.2">
      <c r="A1201" s="141"/>
      <c r="B1201" s="115" t="s">
        <v>411</v>
      </c>
      <c r="C1201" s="99" t="s">
        <v>2932</v>
      </c>
      <c r="D1201" s="107"/>
      <c r="E1201" s="107"/>
      <c r="F1201" s="101">
        <v>580.13099999999997</v>
      </c>
      <c r="G1201" s="99"/>
      <c r="H1201" s="101"/>
    </row>
    <row r="1202" spans="1:8" x14ac:dyDescent="0.2">
      <c r="A1202" s="141"/>
      <c r="B1202" s="115" t="s">
        <v>2857</v>
      </c>
      <c r="C1202" s="99" t="s">
        <v>2932</v>
      </c>
      <c r="D1202" s="107"/>
      <c r="E1202" s="107"/>
      <c r="F1202" s="101">
        <v>222.285</v>
      </c>
      <c r="G1202" s="99"/>
      <c r="H1202" s="101"/>
    </row>
    <row r="1203" spans="1:8" x14ac:dyDescent="0.2">
      <c r="A1203" s="141"/>
      <c r="B1203" s="105" t="s">
        <v>2857</v>
      </c>
      <c r="C1203" s="99" t="s">
        <v>2932</v>
      </c>
      <c r="D1203" s="107">
        <v>-25.590399999999999</v>
      </c>
      <c r="E1203" s="107">
        <v>19.47212</v>
      </c>
      <c r="F1203" s="101">
        <v>314.26499999999999</v>
      </c>
      <c r="G1203" s="99"/>
      <c r="H1203" s="101"/>
    </row>
    <row r="1204" spans="1:8" x14ac:dyDescent="0.2">
      <c r="A1204" s="141"/>
      <c r="B1204" s="115" t="s">
        <v>2862</v>
      </c>
      <c r="C1204" s="99" t="s">
        <v>2932</v>
      </c>
      <c r="D1204" s="107"/>
      <c r="E1204" s="107"/>
      <c r="F1204" s="101">
        <v>262.8</v>
      </c>
      <c r="G1204" s="99"/>
      <c r="H1204" s="101"/>
    </row>
    <row r="1205" spans="1:8" x14ac:dyDescent="0.2">
      <c r="A1205" s="141"/>
      <c r="B1205" s="105" t="s">
        <v>2862</v>
      </c>
      <c r="C1205" s="99" t="s">
        <v>2932</v>
      </c>
      <c r="D1205" s="107">
        <v>-25.739570000000001</v>
      </c>
      <c r="E1205" s="107">
        <v>19.677309999999999</v>
      </c>
      <c r="F1205" s="101">
        <v>350.4</v>
      </c>
      <c r="G1205" s="99"/>
      <c r="H1205" s="101"/>
    </row>
    <row r="1206" spans="1:8" x14ac:dyDescent="0.2">
      <c r="A1206" s="141"/>
      <c r="B1206" s="115" t="s">
        <v>2867</v>
      </c>
      <c r="C1206" s="99" t="s">
        <v>2932</v>
      </c>
      <c r="D1206" s="107"/>
      <c r="E1206" s="107"/>
      <c r="F1206" s="101">
        <v>219</v>
      </c>
      <c r="G1206" s="99"/>
      <c r="H1206" s="101"/>
    </row>
    <row r="1207" spans="1:8" x14ac:dyDescent="0.2">
      <c r="A1207" s="141"/>
      <c r="B1207" s="105" t="s">
        <v>2870</v>
      </c>
      <c r="C1207" s="99" t="s">
        <v>2932</v>
      </c>
      <c r="D1207" s="107">
        <v>-25.656690000000001</v>
      </c>
      <c r="E1207" s="107">
        <v>19.883240000000001</v>
      </c>
      <c r="F1207" s="101">
        <v>5058.8999999999996</v>
      </c>
      <c r="G1207" s="99"/>
      <c r="H1207" s="101"/>
    </row>
    <row r="1208" spans="1:8" x14ac:dyDescent="0.2">
      <c r="A1208" s="141"/>
      <c r="B1208" s="105" t="s">
        <v>1977</v>
      </c>
      <c r="C1208" s="99" t="s">
        <v>2932</v>
      </c>
      <c r="D1208" s="107">
        <v>-25.673120000000001</v>
      </c>
      <c r="E1208" s="107">
        <v>19.8965</v>
      </c>
      <c r="F1208" s="101">
        <v>451.14</v>
      </c>
      <c r="G1208" s="99"/>
      <c r="H1208" s="101"/>
    </row>
    <row r="1209" spans="1:8" x14ac:dyDescent="0.2">
      <c r="A1209" s="141"/>
      <c r="B1209" s="105" t="s">
        <v>2875</v>
      </c>
      <c r="C1209" s="99" t="s">
        <v>2932</v>
      </c>
      <c r="D1209" s="107"/>
      <c r="E1209" s="107"/>
      <c r="F1209" s="101">
        <v>903.375</v>
      </c>
      <c r="G1209" s="99"/>
      <c r="H1209" s="101"/>
    </row>
    <row r="1210" spans="1:8" x14ac:dyDescent="0.2">
      <c r="A1210" s="141"/>
      <c r="B1210" s="105" t="s">
        <v>2878</v>
      </c>
      <c r="C1210" s="99" t="s">
        <v>2932</v>
      </c>
      <c r="D1210" s="107"/>
      <c r="E1210" s="107"/>
      <c r="F1210" s="101">
        <v>227.76</v>
      </c>
      <c r="G1210" s="99"/>
      <c r="H1210" s="101"/>
    </row>
    <row r="1211" spans="1:8" x14ac:dyDescent="0.2">
      <c r="A1211" s="141"/>
      <c r="B1211" s="115" t="s">
        <v>2880</v>
      </c>
      <c r="C1211" s="99" t="s">
        <v>2932</v>
      </c>
      <c r="D1211" s="107"/>
      <c r="E1211" s="107"/>
      <c r="F1211" s="101">
        <v>262.8</v>
      </c>
      <c r="G1211" s="99"/>
      <c r="H1211" s="101"/>
    </row>
    <row r="1212" spans="1:8" x14ac:dyDescent="0.2">
      <c r="A1212" s="141"/>
      <c r="B1212" s="105" t="s">
        <v>919</v>
      </c>
      <c r="C1212" s="99" t="s">
        <v>2932</v>
      </c>
      <c r="D1212" s="107">
        <v>-25.794119999999999</v>
      </c>
      <c r="E1212" s="107">
        <v>19.565750000000001</v>
      </c>
      <c r="F1212" s="101">
        <v>1127.8499999999999</v>
      </c>
      <c r="G1212" s="99"/>
      <c r="H1212" s="101"/>
    </row>
    <row r="1213" spans="1:8" x14ac:dyDescent="0.2">
      <c r="A1213" s="141"/>
      <c r="B1213" s="105" t="s">
        <v>2885</v>
      </c>
      <c r="C1213" s="99" t="s">
        <v>2932</v>
      </c>
      <c r="D1213" s="107">
        <v>-25.794119999999999</v>
      </c>
      <c r="E1213" s="107">
        <v>19.565750000000001</v>
      </c>
      <c r="F1213" s="101">
        <v>1127.8499999999999</v>
      </c>
      <c r="G1213" s="99"/>
      <c r="H1213" s="101"/>
    </row>
    <row r="1214" spans="1:8" x14ac:dyDescent="0.2">
      <c r="A1214" s="141"/>
      <c r="B1214" s="115" t="s">
        <v>2888</v>
      </c>
      <c r="C1214" s="99" t="s">
        <v>2932</v>
      </c>
      <c r="D1214" s="107"/>
      <c r="E1214" s="107"/>
      <c r="F1214" s="101">
        <v>262.8</v>
      </c>
      <c r="G1214" s="99"/>
      <c r="H1214" s="101"/>
    </row>
    <row r="1215" spans="1:8" x14ac:dyDescent="0.2">
      <c r="A1215" s="141"/>
      <c r="B1215" s="115" t="s">
        <v>2891</v>
      </c>
      <c r="C1215" s="99" t="s">
        <v>2932</v>
      </c>
      <c r="D1215" s="107">
        <v>-25.811299999999999</v>
      </c>
      <c r="E1215" s="107">
        <v>19.5474</v>
      </c>
      <c r="F1215" s="101">
        <v>114.42749999999999</v>
      </c>
      <c r="G1215" s="99"/>
      <c r="H1215" s="101"/>
    </row>
    <row r="1216" spans="1:8" x14ac:dyDescent="0.2">
      <c r="A1216" s="141"/>
      <c r="B1216" s="105" t="s">
        <v>2894</v>
      </c>
      <c r="C1216" s="99" t="s">
        <v>2932</v>
      </c>
      <c r="D1216" s="107">
        <v>-25.84206</v>
      </c>
      <c r="E1216" s="107">
        <v>19.531790000000001</v>
      </c>
      <c r="F1216" s="101">
        <v>393.32400000000001</v>
      </c>
      <c r="G1216" s="99"/>
      <c r="H1216" s="101"/>
    </row>
    <row r="1217" spans="1:8" x14ac:dyDescent="0.2">
      <c r="A1217" s="141"/>
      <c r="B1217" s="115" t="s">
        <v>1083</v>
      </c>
      <c r="C1217" s="99" t="s">
        <v>2932</v>
      </c>
      <c r="D1217" s="107">
        <v>-25.87575</v>
      </c>
      <c r="E1217" s="107">
        <v>19.644960000000001</v>
      </c>
      <c r="F1217" s="101">
        <v>704.08500000000004</v>
      </c>
      <c r="G1217" s="99"/>
      <c r="H1217" s="101"/>
    </row>
    <row r="1218" spans="1:8" x14ac:dyDescent="0.2">
      <c r="A1218" s="141"/>
      <c r="B1218" s="105" t="s">
        <v>2899</v>
      </c>
      <c r="C1218" s="99" t="s">
        <v>2932</v>
      </c>
      <c r="D1218" s="107">
        <v>-25.927949999999999</v>
      </c>
      <c r="E1218" s="107">
        <v>19.752400000000002</v>
      </c>
      <c r="F1218" s="101">
        <v>366.16800000000001</v>
      </c>
      <c r="G1218" s="99"/>
      <c r="H1218" s="101"/>
    </row>
    <row r="1219" spans="1:8" x14ac:dyDescent="0.2">
      <c r="A1219" s="141"/>
      <c r="B1219" s="105" t="s">
        <v>388</v>
      </c>
      <c r="C1219" s="99" t="s">
        <v>2932</v>
      </c>
      <c r="D1219" s="107">
        <v>-25.934449999999998</v>
      </c>
      <c r="E1219" s="107">
        <v>19.81467</v>
      </c>
      <c r="F1219" s="101">
        <v>868.55399999999997</v>
      </c>
      <c r="G1219" s="99"/>
      <c r="H1219" s="101"/>
    </row>
    <row r="1220" spans="1:8" x14ac:dyDescent="0.2">
      <c r="A1220" s="141"/>
      <c r="B1220" s="105" t="s">
        <v>2904</v>
      </c>
      <c r="C1220" s="99" t="s">
        <v>2932</v>
      </c>
      <c r="D1220" s="107">
        <v>-25.76493</v>
      </c>
      <c r="E1220" s="107">
        <v>18.206130000000002</v>
      </c>
      <c r="F1220" s="101">
        <v>1278.3030000000001</v>
      </c>
      <c r="G1220" s="99"/>
      <c r="H1220" s="101"/>
    </row>
    <row r="1221" spans="1:8" x14ac:dyDescent="0.2">
      <c r="A1221" s="141"/>
      <c r="B1221" s="105" t="s">
        <v>2907</v>
      </c>
      <c r="C1221" s="99" t="s">
        <v>2932</v>
      </c>
      <c r="D1221" s="107">
        <v>-25.735969999999998</v>
      </c>
      <c r="E1221" s="107">
        <v>19.677309999999999</v>
      </c>
      <c r="F1221" s="101">
        <v>383.25</v>
      </c>
      <c r="G1221" s="99"/>
      <c r="H1221" s="101"/>
    </row>
    <row r="1222" spans="1:8" x14ac:dyDescent="0.2">
      <c r="A1222" s="141"/>
      <c r="B1222" s="116" t="s">
        <v>1273</v>
      </c>
      <c r="C1222" s="99" t="s">
        <v>2932</v>
      </c>
      <c r="D1222" s="107">
        <v>-25.606480000000001</v>
      </c>
      <c r="E1222" s="107">
        <v>19.333749999999998</v>
      </c>
      <c r="F1222" s="101">
        <v>350.4</v>
      </c>
      <c r="G1222" s="99"/>
      <c r="H1222" s="101"/>
    </row>
    <row r="1223" spans="1:8" x14ac:dyDescent="0.2">
      <c r="A1223" s="141"/>
      <c r="B1223" s="105" t="s">
        <v>2912</v>
      </c>
      <c r="C1223" s="99" t="s">
        <v>2932</v>
      </c>
      <c r="D1223" s="107">
        <v>-25.906759999999998</v>
      </c>
      <c r="E1223" s="107">
        <v>19.573499999999999</v>
      </c>
      <c r="F1223" s="101">
        <v>438</v>
      </c>
      <c r="G1223" s="99"/>
      <c r="H1223" s="101"/>
    </row>
    <row r="1224" spans="1:8" x14ac:dyDescent="0.2">
      <c r="A1224" s="141"/>
      <c r="B1224" s="105" t="s">
        <v>2914</v>
      </c>
      <c r="C1224" s="99" t="s">
        <v>2932</v>
      </c>
      <c r="D1224" s="107"/>
      <c r="E1224" s="107"/>
      <c r="F1224" s="101">
        <v>371.64299999999997</v>
      </c>
      <c r="G1224" s="99"/>
      <c r="H1224" s="101"/>
    </row>
    <row r="1225" spans="1:8" x14ac:dyDescent="0.2">
      <c r="A1225" s="141"/>
      <c r="B1225" s="105" t="s">
        <v>1608</v>
      </c>
      <c r="C1225" s="99" t="s">
        <v>2932</v>
      </c>
      <c r="D1225" s="107">
        <v>-25.77148</v>
      </c>
      <c r="E1225" s="107">
        <v>19.995830000000002</v>
      </c>
      <c r="F1225" s="101">
        <v>2639.4974999999999</v>
      </c>
      <c r="G1225" s="99"/>
      <c r="H1225" s="101"/>
    </row>
    <row r="1226" spans="1:8" x14ac:dyDescent="0.2">
      <c r="A1226" s="141"/>
      <c r="B1226" s="115" t="s">
        <v>2919</v>
      </c>
      <c r="C1226" s="99" t="s">
        <v>2932</v>
      </c>
      <c r="D1226" s="107">
        <v>-25.701090000000001</v>
      </c>
      <c r="E1226" s="107">
        <v>19.455950000000001</v>
      </c>
      <c r="F1226" s="101">
        <v>779.64</v>
      </c>
      <c r="G1226" s="99"/>
      <c r="H1226" s="101"/>
    </row>
    <row r="1227" spans="1:8" x14ac:dyDescent="0.2">
      <c r="A1227" s="141"/>
      <c r="B1227" s="105" t="s">
        <v>2922</v>
      </c>
      <c r="C1227" s="99" t="s">
        <v>2932</v>
      </c>
      <c r="D1227" s="107">
        <v>-25.527809999999999</v>
      </c>
      <c r="E1227" s="107">
        <v>19.66778</v>
      </c>
      <c r="F1227" s="101">
        <v>398.03250000000003</v>
      </c>
      <c r="G1227" s="99"/>
      <c r="H1227" s="101"/>
    </row>
    <row r="1228" spans="1:8" x14ac:dyDescent="0.2">
      <c r="A1228" s="141"/>
      <c r="B1228" s="105" t="s">
        <v>2925</v>
      </c>
      <c r="C1228" s="99" t="s">
        <v>2932</v>
      </c>
      <c r="D1228" s="107">
        <v>-25.59524</v>
      </c>
      <c r="E1228" s="107">
        <v>19.835260000000002</v>
      </c>
      <c r="F1228" s="101">
        <v>659.29949999999997</v>
      </c>
      <c r="G1228" s="99"/>
      <c r="H1228" s="101"/>
    </row>
    <row r="1229" spans="1:8" x14ac:dyDescent="0.2">
      <c r="A1229" s="141"/>
      <c r="B1229" s="105" t="s">
        <v>1857</v>
      </c>
      <c r="C1229" s="99" t="s">
        <v>2932</v>
      </c>
      <c r="D1229" s="107">
        <v>-24.3001</v>
      </c>
      <c r="E1229" s="107">
        <v>18.034099999999999</v>
      </c>
      <c r="F1229" s="101">
        <v>0</v>
      </c>
      <c r="G1229" s="99"/>
      <c r="H1229" s="101"/>
    </row>
    <row r="1230" spans="1:8" ht="17" thickBot="1" x14ac:dyDescent="0.25">
      <c r="A1230" s="142"/>
      <c r="B1230" s="117" t="s">
        <v>67</v>
      </c>
      <c r="C1230" s="117" t="s">
        <v>2933</v>
      </c>
      <c r="D1230" s="117"/>
      <c r="E1230" s="117"/>
      <c r="F1230" s="118">
        <v>1700000</v>
      </c>
      <c r="G1230" s="117"/>
      <c r="H1230" s="118"/>
    </row>
    <row r="1231" spans="1:8" x14ac:dyDescent="0.2">
      <c r="A1231" s="59"/>
      <c r="B1231" s="59"/>
      <c r="C1231" s="59"/>
      <c r="D1231" s="59"/>
      <c r="E1231" s="59"/>
      <c r="F1231" s="59"/>
    </row>
    <row r="1232" spans="1:8" x14ac:dyDescent="0.2">
      <c r="A1232" s="59"/>
      <c r="B1232" s="59"/>
      <c r="C1232" s="59"/>
      <c r="D1232" s="59"/>
      <c r="E1232" s="59"/>
      <c r="F1232" s="59">
        <f>SUM(F2:F1230)</f>
        <v>15708912.770500023</v>
      </c>
    </row>
    <row r="1233" spans="1:6" x14ac:dyDescent="0.2">
      <c r="A1233" s="59"/>
      <c r="B1233" s="59"/>
      <c r="C1233" s="59"/>
      <c r="D1233" s="59"/>
      <c r="E1233" s="59"/>
      <c r="F1233" s="59"/>
    </row>
    <row r="1234" spans="1:6" x14ac:dyDescent="0.2">
      <c r="A1234" s="59"/>
      <c r="B1234" s="59"/>
      <c r="C1234" s="59"/>
      <c r="D1234" s="59"/>
      <c r="E1234" s="59"/>
      <c r="F1234" s="59"/>
    </row>
    <row r="1235" spans="1:6" x14ac:dyDescent="0.2">
      <c r="A1235" s="59"/>
      <c r="B1235" s="59"/>
      <c r="C1235" s="59"/>
      <c r="D1235" s="59"/>
      <c r="E1235" s="59"/>
      <c r="F1235" s="59"/>
    </row>
    <row r="1236" spans="1:6" x14ac:dyDescent="0.2">
      <c r="A1236" s="59"/>
      <c r="B1236" s="59"/>
      <c r="C1236" s="59"/>
      <c r="D1236" s="59"/>
      <c r="E1236" s="59"/>
      <c r="F1236" s="59"/>
    </row>
    <row r="1237" spans="1:6" x14ac:dyDescent="0.2">
      <c r="A1237" s="59"/>
      <c r="B1237" s="59"/>
      <c r="C1237" s="59"/>
      <c r="D1237" s="59"/>
      <c r="E1237" s="59"/>
      <c r="F1237" s="59"/>
    </row>
    <row r="1238" spans="1:6" x14ac:dyDescent="0.2">
      <c r="A1238" s="59"/>
      <c r="B1238" s="59"/>
      <c r="C1238" s="59"/>
      <c r="D1238" s="59"/>
      <c r="E1238" s="59"/>
      <c r="F1238" s="59"/>
    </row>
    <row r="1239" spans="1:6" x14ac:dyDescent="0.2">
      <c r="A1239" s="59"/>
      <c r="B1239" s="59"/>
      <c r="C1239" s="59"/>
      <c r="D1239" s="59"/>
      <c r="E1239" s="59"/>
      <c r="F1239" s="59"/>
    </row>
    <row r="1240" spans="1:6" x14ac:dyDescent="0.2">
      <c r="A1240" s="59"/>
      <c r="B1240" s="59"/>
      <c r="C1240" s="59"/>
      <c r="D1240" s="59"/>
      <c r="E1240" s="59"/>
      <c r="F1240" s="59"/>
    </row>
    <row r="1241" spans="1:6" x14ac:dyDescent="0.2">
      <c r="A1241" s="59"/>
      <c r="B1241" s="59"/>
      <c r="C1241" s="59"/>
      <c r="D1241" s="59"/>
      <c r="E1241" s="59"/>
      <c r="F1241" s="59"/>
    </row>
    <row r="1242" spans="1:6" x14ac:dyDescent="0.2">
      <c r="A1242" s="59"/>
      <c r="B1242" s="59"/>
      <c r="C1242" s="59"/>
      <c r="D1242" s="59"/>
      <c r="E1242" s="59"/>
      <c r="F1242" s="59"/>
    </row>
    <row r="1243" spans="1:6" x14ac:dyDescent="0.2">
      <c r="A1243" s="59"/>
      <c r="B1243" s="59"/>
      <c r="C1243" s="59"/>
      <c r="D1243" s="59"/>
      <c r="E1243" s="59"/>
      <c r="F1243" s="59"/>
    </row>
    <row r="1244" spans="1:6" x14ac:dyDescent="0.2">
      <c r="A1244" s="59"/>
      <c r="B1244" s="59"/>
      <c r="C1244" s="59"/>
      <c r="D1244" s="59"/>
      <c r="E1244" s="59"/>
      <c r="F1244" s="59"/>
    </row>
    <row r="1245" spans="1:6" x14ac:dyDescent="0.2">
      <c r="A1245" s="59"/>
      <c r="B1245" s="59"/>
      <c r="C1245" s="59"/>
      <c r="D1245" s="59"/>
      <c r="E1245" s="59"/>
      <c r="F1245" s="59"/>
    </row>
    <row r="1246" spans="1:6" x14ac:dyDescent="0.2">
      <c r="A1246" s="59"/>
      <c r="B1246" s="59"/>
      <c r="C1246" s="59"/>
      <c r="D1246" s="59"/>
      <c r="E1246" s="59"/>
      <c r="F1246" s="59"/>
    </row>
    <row r="1247" spans="1:6" x14ac:dyDescent="0.2">
      <c r="A1247" s="59"/>
      <c r="B1247" s="59"/>
      <c r="C1247" s="59"/>
      <c r="D1247" s="59"/>
      <c r="E1247" s="59"/>
      <c r="F1247" s="59"/>
    </row>
    <row r="1248" spans="1:6" x14ac:dyDescent="0.2">
      <c r="A1248" s="59"/>
      <c r="B1248" s="59"/>
      <c r="C1248" s="59"/>
      <c r="D1248" s="59"/>
      <c r="E1248" s="59"/>
      <c r="F1248" s="59"/>
    </row>
    <row r="1249" spans="1:6" x14ac:dyDescent="0.2">
      <c r="A1249" s="59"/>
      <c r="B1249" s="59"/>
      <c r="C1249" s="59"/>
      <c r="D1249" s="59"/>
      <c r="E1249" s="59"/>
      <c r="F1249" s="59"/>
    </row>
    <row r="1250" spans="1:6" x14ac:dyDescent="0.2">
      <c r="A1250" s="59"/>
      <c r="B1250" s="59"/>
      <c r="C1250" s="59"/>
      <c r="D1250" s="59"/>
      <c r="E1250" s="59"/>
      <c r="F1250" s="59"/>
    </row>
    <row r="1251" spans="1:6" x14ac:dyDescent="0.2">
      <c r="A1251" s="59"/>
      <c r="B1251" s="59"/>
      <c r="C1251" s="59"/>
      <c r="D1251" s="59"/>
      <c r="E1251" s="59"/>
      <c r="F1251" s="59"/>
    </row>
    <row r="1252" spans="1:6" x14ac:dyDescent="0.2">
      <c r="A1252" s="59"/>
      <c r="B1252" s="59"/>
      <c r="C1252" s="59"/>
      <c r="D1252" s="59"/>
      <c r="E1252" s="59"/>
      <c r="F1252" s="59"/>
    </row>
    <row r="1253" spans="1:6" x14ac:dyDescent="0.2">
      <c r="A1253" s="59"/>
      <c r="B1253" s="59"/>
      <c r="C1253" s="59"/>
      <c r="D1253" s="59"/>
      <c r="E1253" s="59"/>
      <c r="F1253" s="59"/>
    </row>
    <row r="1254" spans="1:6" x14ac:dyDescent="0.2">
      <c r="A1254" s="59"/>
      <c r="B1254" s="59"/>
      <c r="C1254" s="59"/>
      <c r="D1254" s="59"/>
      <c r="E1254" s="59"/>
      <c r="F1254" s="59"/>
    </row>
    <row r="1255" spans="1:6" x14ac:dyDescent="0.2">
      <c r="A1255" s="59"/>
      <c r="B1255" s="59"/>
      <c r="C1255" s="59"/>
      <c r="D1255" s="59"/>
      <c r="E1255" s="59"/>
      <c r="F1255" s="59"/>
    </row>
    <row r="1256" spans="1:6" x14ac:dyDescent="0.2">
      <c r="A1256" s="59"/>
      <c r="B1256" s="59"/>
      <c r="C1256" s="59"/>
      <c r="D1256" s="59"/>
      <c r="E1256" s="59"/>
      <c r="F1256" s="59"/>
    </row>
    <row r="1257" spans="1:6" x14ac:dyDescent="0.2">
      <c r="A1257" s="59"/>
      <c r="B1257" s="59"/>
      <c r="C1257" s="59"/>
      <c r="D1257" s="59"/>
      <c r="E1257" s="59"/>
      <c r="F1257" s="59"/>
    </row>
    <row r="1258" spans="1:6" x14ac:dyDescent="0.2">
      <c r="A1258" s="59"/>
      <c r="B1258" s="59"/>
      <c r="C1258" s="59"/>
      <c r="D1258" s="59"/>
      <c r="E1258" s="59"/>
      <c r="F1258" s="59"/>
    </row>
    <row r="1259" spans="1:6" x14ac:dyDescent="0.2">
      <c r="A1259" s="59"/>
      <c r="B1259" s="59"/>
      <c r="C1259" s="59"/>
      <c r="D1259" s="59"/>
      <c r="E1259" s="59"/>
      <c r="F1259" s="59"/>
    </row>
    <row r="1260" spans="1:6" x14ac:dyDescent="0.2">
      <c r="A1260" s="59"/>
      <c r="B1260" s="59"/>
      <c r="C1260" s="59"/>
      <c r="D1260" s="59"/>
      <c r="E1260" s="59"/>
      <c r="F1260" s="59"/>
    </row>
    <row r="1261" spans="1:6" x14ac:dyDescent="0.2">
      <c r="A1261" s="59"/>
      <c r="B1261" s="59"/>
      <c r="C1261" s="59"/>
      <c r="D1261" s="59"/>
      <c r="E1261" s="59"/>
      <c r="F1261" s="59"/>
    </row>
    <row r="1262" spans="1:6" x14ac:dyDescent="0.2">
      <c r="A1262" s="59"/>
      <c r="B1262" s="59"/>
      <c r="C1262" s="59"/>
      <c r="D1262" s="59"/>
      <c r="E1262" s="59"/>
      <c r="F1262" s="59"/>
    </row>
    <row r="1263" spans="1:6" x14ac:dyDescent="0.2">
      <c r="A1263" s="59"/>
      <c r="B1263" s="59"/>
      <c r="C1263" s="59"/>
      <c r="D1263" s="59"/>
      <c r="E1263" s="59"/>
      <c r="F1263" s="59"/>
    </row>
    <row r="1264" spans="1:6" x14ac:dyDescent="0.2">
      <c r="A1264" s="59"/>
      <c r="B1264" s="59"/>
      <c r="C1264" s="59"/>
      <c r="D1264" s="59"/>
      <c r="E1264" s="59"/>
      <c r="F1264" s="59"/>
    </row>
    <row r="1265" spans="1:6" x14ac:dyDescent="0.2">
      <c r="A1265" s="59"/>
      <c r="B1265" s="59"/>
      <c r="C1265" s="59"/>
      <c r="D1265" s="59"/>
      <c r="E1265" s="59"/>
      <c r="F1265" s="59"/>
    </row>
    <row r="1266" spans="1:6" x14ac:dyDescent="0.2">
      <c r="A1266" s="59"/>
      <c r="B1266" s="59"/>
      <c r="C1266" s="59"/>
      <c r="D1266" s="59"/>
      <c r="E1266" s="59"/>
      <c r="F1266" s="59"/>
    </row>
    <row r="1267" spans="1:6" x14ac:dyDescent="0.2">
      <c r="A1267" s="59"/>
      <c r="B1267" s="59"/>
      <c r="C1267" s="59"/>
      <c r="D1267" s="59"/>
      <c r="E1267" s="59"/>
      <c r="F1267" s="59"/>
    </row>
    <row r="1268" spans="1:6" x14ac:dyDescent="0.2">
      <c r="A1268" s="59"/>
      <c r="B1268" s="59"/>
      <c r="C1268" s="59"/>
      <c r="D1268" s="59"/>
      <c r="E1268" s="59"/>
      <c r="F1268" s="59"/>
    </row>
    <row r="1269" spans="1:6" x14ac:dyDescent="0.2">
      <c r="A1269" s="59"/>
      <c r="B1269" s="59"/>
      <c r="C1269" s="59"/>
      <c r="D1269" s="59"/>
      <c r="E1269" s="59"/>
      <c r="F1269" s="59"/>
    </row>
    <row r="1270" spans="1:6" x14ac:dyDescent="0.2">
      <c r="A1270" s="59"/>
      <c r="B1270" s="59"/>
      <c r="C1270" s="59"/>
      <c r="D1270" s="59"/>
      <c r="E1270" s="59"/>
      <c r="F1270" s="59"/>
    </row>
    <row r="1271" spans="1:6" x14ac:dyDescent="0.2">
      <c r="A1271" s="59"/>
      <c r="B1271" s="59"/>
      <c r="C1271" s="59"/>
      <c r="D1271" s="59"/>
      <c r="E1271" s="59"/>
      <c r="F1271" s="59"/>
    </row>
    <row r="1272" spans="1:6" x14ac:dyDescent="0.2">
      <c r="A1272" s="59"/>
      <c r="B1272" s="59"/>
      <c r="C1272" s="59"/>
      <c r="D1272" s="59"/>
      <c r="E1272" s="59"/>
      <c r="F1272" s="59"/>
    </row>
    <row r="1273" spans="1:6" x14ac:dyDescent="0.2">
      <c r="A1273" s="59"/>
      <c r="B1273" s="59"/>
      <c r="C1273" s="59"/>
      <c r="D1273" s="59"/>
      <c r="E1273" s="59"/>
      <c r="F1273" s="59"/>
    </row>
    <row r="1274" spans="1:6" x14ac:dyDescent="0.2">
      <c r="A1274" s="59"/>
      <c r="B1274" s="59"/>
      <c r="C1274" s="59"/>
      <c r="D1274" s="59"/>
      <c r="E1274" s="59"/>
      <c r="F1274" s="59"/>
    </row>
    <row r="1275" spans="1:6" x14ac:dyDescent="0.2">
      <c r="A1275" s="59"/>
      <c r="B1275" s="59"/>
      <c r="C1275" s="59"/>
      <c r="D1275" s="59"/>
      <c r="E1275" s="59"/>
      <c r="F1275" s="59"/>
    </row>
    <row r="1276" spans="1:6" x14ac:dyDescent="0.2">
      <c r="A1276" s="59"/>
      <c r="B1276" s="59"/>
      <c r="C1276" s="59"/>
      <c r="D1276" s="59"/>
      <c r="E1276" s="59"/>
      <c r="F1276" s="59"/>
    </row>
    <row r="1277" spans="1:6" x14ac:dyDescent="0.2">
      <c r="A1277" s="59"/>
      <c r="B1277" s="59"/>
      <c r="C1277" s="59"/>
      <c r="D1277" s="59"/>
      <c r="E1277" s="59"/>
      <c r="F1277" s="59"/>
    </row>
    <row r="1278" spans="1:6" x14ac:dyDescent="0.2">
      <c r="A1278" s="59"/>
      <c r="B1278" s="59"/>
      <c r="C1278" s="59"/>
      <c r="D1278" s="59"/>
      <c r="E1278" s="59"/>
      <c r="F1278" s="59"/>
    </row>
    <row r="1279" spans="1:6" x14ac:dyDescent="0.2">
      <c r="A1279" s="59"/>
      <c r="B1279" s="59"/>
      <c r="C1279" s="59"/>
      <c r="D1279" s="59"/>
      <c r="E1279" s="59"/>
      <c r="F1279" s="59"/>
    </row>
    <row r="1280" spans="1:6" x14ac:dyDescent="0.2">
      <c r="A1280" s="59"/>
      <c r="B1280" s="59"/>
      <c r="C1280" s="59"/>
      <c r="D1280" s="59"/>
      <c r="E1280" s="59"/>
      <c r="F1280" s="59"/>
    </row>
    <row r="1281" spans="1:6" x14ac:dyDescent="0.2">
      <c r="A1281" s="59"/>
      <c r="B1281" s="59"/>
      <c r="C1281" s="59"/>
      <c r="D1281" s="59"/>
      <c r="E1281" s="59"/>
      <c r="F1281" s="59"/>
    </row>
    <row r="1282" spans="1:6" x14ac:dyDescent="0.2">
      <c r="A1282" s="59"/>
      <c r="B1282" s="59"/>
      <c r="C1282" s="59"/>
      <c r="D1282" s="59"/>
      <c r="E1282" s="59"/>
      <c r="F1282" s="59"/>
    </row>
    <row r="1283" spans="1:6" x14ac:dyDescent="0.2">
      <c r="A1283" s="59"/>
      <c r="B1283" s="59"/>
      <c r="C1283" s="59"/>
      <c r="D1283" s="59"/>
      <c r="E1283" s="59"/>
      <c r="F1283" s="59"/>
    </row>
    <row r="1284" spans="1:6" x14ac:dyDescent="0.2">
      <c r="A1284" s="59"/>
      <c r="B1284" s="59"/>
      <c r="C1284" s="59"/>
      <c r="D1284" s="59"/>
      <c r="E1284" s="59"/>
      <c r="F1284" s="59"/>
    </row>
    <row r="1285" spans="1:6" x14ac:dyDescent="0.2">
      <c r="A1285" s="59"/>
      <c r="B1285" s="59"/>
      <c r="C1285" s="59"/>
      <c r="D1285" s="59"/>
      <c r="E1285" s="59"/>
      <c r="F1285" s="59"/>
    </row>
    <row r="1286" spans="1:6" x14ac:dyDescent="0.2">
      <c r="A1286" s="59"/>
      <c r="B1286" s="59"/>
      <c r="C1286" s="59"/>
      <c r="D1286" s="59"/>
      <c r="E1286" s="59"/>
      <c r="F1286" s="59"/>
    </row>
    <row r="1287" spans="1:6" x14ac:dyDescent="0.2">
      <c r="A1287" s="59"/>
      <c r="B1287" s="59"/>
      <c r="C1287" s="59"/>
      <c r="D1287" s="59"/>
      <c r="E1287" s="59"/>
      <c r="F1287" s="59"/>
    </row>
    <row r="1288" spans="1:6" x14ac:dyDescent="0.2">
      <c r="A1288" s="59"/>
      <c r="B1288" s="59"/>
      <c r="C1288" s="59"/>
      <c r="D1288" s="59"/>
      <c r="E1288" s="59"/>
      <c r="F1288" s="59"/>
    </row>
    <row r="1289" spans="1:6" x14ac:dyDescent="0.2">
      <c r="A1289" s="59"/>
      <c r="B1289" s="59"/>
      <c r="C1289" s="59"/>
      <c r="D1289" s="59"/>
      <c r="E1289" s="59"/>
      <c r="F1289" s="59"/>
    </row>
  </sheetData>
  <mergeCells count="3">
    <mergeCell ref="A11:A62"/>
    <mergeCell ref="A2:A9"/>
    <mergeCell ref="A63:A123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71"/>
  <sheetViews>
    <sheetView workbookViewId="0">
      <selection activeCell="I1" sqref="I1:I1048576"/>
    </sheetView>
  </sheetViews>
  <sheetFormatPr baseColWidth="10" defaultRowHeight="16" x14ac:dyDescent="0.2"/>
  <cols>
    <col min="1" max="1" width="10.83203125" style="47"/>
    <col min="2" max="2" width="12.5" customWidth="1"/>
    <col min="3" max="3" width="25" customWidth="1"/>
    <col min="6" max="6" width="26.33203125" style="47" customWidth="1"/>
    <col min="7" max="7" width="49.33203125" customWidth="1"/>
    <col min="8" max="8" width="41.33203125" style="47" customWidth="1"/>
    <col min="9" max="9" width="26" style="47" customWidth="1"/>
    <col min="10" max="10" width="49.83203125" customWidth="1"/>
    <col min="11" max="12" width="39.1640625" style="47" customWidth="1"/>
  </cols>
  <sheetData>
    <row r="1" spans="1:12" ht="17" thickBot="1" x14ac:dyDescent="0.25">
      <c r="A1" s="34" t="s">
        <v>69</v>
      </c>
      <c r="B1" s="1" t="s">
        <v>70</v>
      </c>
      <c r="C1" s="1" t="s">
        <v>71</v>
      </c>
      <c r="D1" s="1" t="s">
        <v>15</v>
      </c>
      <c r="E1" s="1" t="s">
        <v>16</v>
      </c>
      <c r="F1" s="34" t="s">
        <v>72</v>
      </c>
      <c r="G1" s="1" t="s">
        <v>73</v>
      </c>
      <c r="H1" s="34" t="s">
        <v>74</v>
      </c>
      <c r="I1" s="34" t="s">
        <v>75</v>
      </c>
      <c r="J1" s="1" t="s">
        <v>76</v>
      </c>
      <c r="K1" s="55" t="s">
        <v>2930</v>
      </c>
      <c r="L1" s="34" t="s">
        <v>2935</v>
      </c>
    </row>
    <row r="2" spans="1:12" x14ac:dyDescent="0.2">
      <c r="A2" s="35" t="s">
        <v>77</v>
      </c>
      <c r="B2" s="2" t="s">
        <v>78</v>
      </c>
      <c r="C2" s="3">
        <v>246</v>
      </c>
      <c r="D2" s="4">
        <v>-23.20682</v>
      </c>
      <c r="E2" s="4">
        <v>18.291869999999999</v>
      </c>
      <c r="F2" s="48">
        <v>205</v>
      </c>
      <c r="G2" s="3">
        <f>0.0045*365</f>
        <v>1.6424999999999998</v>
      </c>
      <c r="H2" s="48">
        <f>F2*G2</f>
        <v>336.71249999999998</v>
      </c>
      <c r="I2" s="48">
        <v>600</v>
      </c>
      <c r="J2" s="3">
        <f>0.0012*365</f>
        <v>0.43799999999999994</v>
      </c>
      <c r="K2" s="56">
        <f>I2*J2</f>
        <v>262.79999999999995</v>
      </c>
      <c r="L2" s="52">
        <f>K2+H2</f>
        <v>599.51249999999993</v>
      </c>
    </row>
    <row r="3" spans="1:12" x14ac:dyDescent="0.2">
      <c r="A3" s="36" t="s">
        <v>79</v>
      </c>
      <c r="B3" s="5" t="s">
        <v>80</v>
      </c>
      <c r="C3" s="6"/>
      <c r="D3" s="6">
        <v>-23.268840000000001</v>
      </c>
      <c r="E3" s="6">
        <v>18.187080000000002</v>
      </c>
      <c r="F3" s="49">
        <v>600</v>
      </c>
      <c r="G3" s="6">
        <f t="shared" ref="G3:G66" si="0">0.0045*365</f>
        <v>1.6424999999999998</v>
      </c>
      <c r="H3" s="49">
        <f t="shared" ref="H3:H66" si="1">F3*G3</f>
        <v>985.49999999999989</v>
      </c>
      <c r="I3" s="49">
        <v>500</v>
      </c>
      <c r="J3" s="6">
        <f t="shared" ref="J3:J66" si="2">0.0012*365</f>
        <v>0.43799999999999994</v>
      </c>
      <c r="K3" s="57">
        <f t="shared" ref="K3:K66" si="3">I3*J3</f>
        <v>218.99999999999997</v>
      </c>
      <c r="L3" s="53">
        <f t="shared" ref="L3:L66" si="4">K3+H3</f>
        <v>1204.4999999999998</v>
      </c>
    </row>
    <row r="4" spans="1:12" x14ac:dyDescent="0.2">
      <c r="A4" s="37" t="s">
        <v>81</v>
      </c>
      <c r="B4" s="5" t="s">
        <v>82</v>
      </c>
      <c r="C4" s="6">
        <v>253</v>
      </c>
      <c r="D4" s="8">
        <v>-23.328230000000001</v>
      </c>
      <c r="E4" s="8">
        <v>18.079740000000001</v>
      </c>
      <c r="F4" s="49">
        <v>71</v>
      </c>
      <c r="G4" s="6">
        <f t="shared" si="0"/>
        <v>1.6424999999999998</v>
      </c>
      <c r="H4" s="49">
        <f t="shared" si="1"/>
        <v>116.61749999999999</v>
      </c>
      <c r="I4" s="49">
        <v>492</v>
      </c>
      <c r="J4" s="6">
        <f t="shared" si="2"/>
        <v>0.43799999999999994</v>
      </c>
      <c r="K4" s="57">
        <f t="shared" si="3"/>
        <v>215.49599999999998</v>
      </c>
      <c r="L4" s="53">
        <f t="shared" si="4"/>
        <v>332.11349999999999</v>
      </c>
    </row>
    <row r="5" spans="1:12" x14ac:dyDescent="0.2">
      <c r="A5" s="38" t="s">
        <v>83</v>
      </c>
      <c r="B5" s="5" t="s">
        <v>84</v>
      </c>
      <c r="C5" s="5">
        <v>253</v>
      </c>
      <c r="D5" s="6">
        <v>-23.288900000000002</v>
      </c>
      <c r="E5" s="6">
        <v>18.143170000000001</v>
      </c>
      <c r="F5" s="38">
        <v>230</v>
      </c>
      <c r="G5" s="6">
        <f t="shared" si="0"/>
        <v>1.6424999999999998</v>
      </c>
      <c r="H5" s="49">
        <f t="shared" si="1"/>
        <v>377.77499999999998</v>
      </c>
      <c r="I5" s="38">
        <v>1050</v>
      </c>
      <c r="J5" s="6">
        <f t="shared" si="2"/>
        <v>0.43799999999999994</v>
      </c>
      <c r="K5" s="57">
        <f t="shared" si="3"/>
        <v>459.89999999999992</v>
      </c>
      <c r="L5" s="53">
        <f t="shared" si="4"/>
        <v>837.67499999999995</v>
      </c>
    </row>
    <row r="6" spans="1:12" x14ac:dyDescent="0.2">
      <c r="A6" s="37" t="s">
        <v>85</v>
      </c>
      <c r="B6" s="5" t="s">
        <v>86</v>
      </c>
      <c r="C6" s="5">
        <v>522</v>
      </c>
      <c r="D6" s="6">
        <v>-23.33802</v>
      </c>
      <c r="E6" s="6">
        <v>18.14753</v>
      </c>
      <c r="F6" s="38">
        <v>500</v>
      </c>
      <c r="G6" s="6">
        <f t="shared" si="0"/>
        <v>1.6424999999999998</v>
      </c>
      <c r="H6" s="49">
        <f t="shared" si="1"/>
        <v>821.24999999999989</v>
      </c>
      <c r="I6" s="38">
        <v>1150</v>
      </c>
      <c r="J6" s="6">
        <f t="shared" si="2"/>
        <v>0.43799999999999994</v>
      </c>
      <c r="K6" s="57">
        <f t="shared" si="3"/>
        <v>503.69999999999993</v>
      </c>
      <c r="L6" s="53">
        <f t="shared" si="4"/>
        <v>1324.9499999999998</v>
      </c>
    </row>
    <row r="7" spans="1:12" x14ac:dyDescent="0.2">
      <c r="A7" s="38" t="s">
        <v>87</v>
      </c>
      <c r="B7" s="5" t="s">
        <v>88</v>
      </c>
      <c r="C7" s="5" t="s">
        <v>89</v>
      </c>
      <c r="D7" s="6"/>
      <c r="E7" s="6"/>
      <c r="F7" s="38">
        <v>90</v>
      </c>
      <c r="G7" s="6">
        <f t="shared" si="0"/>
        <v>1.6424999999999998</v>
      </c>
      <c r="H7" s="49">
        <f t="shared" si="1"/>
        <v>147.82499999999999</v>
      </c>
      <c r="I7" s="38">
        <v>4000</v>
      </c>
      <c r="J7" s="6">
        <f t="shared" si="2"/>
        <v>0.43799999999999994</v>
      </c>
      <c r="K7" s="57">
        <f t="shared" si="3"/>
        <v>1751.9999999999998</v>
      </c>
      <c r="L7" s="53">
        <f t="shared" si="4"/>
        <v>1899.8249999999998</v>
      </c>
    </row>
    <row r="8" spans="1:12" x14ac:dyDescent="0.2">
      <c r="A8" s="37" t="s">
        <v>90</v>
      </c>
      <c r="B8" s="5" t="s">
        <v>91</v>
      </c>
      <c r="C8" s="5">
        <v>255</v>
      </c>
      <c r="D8" s="6">
        <v>-23.276420000000002</v>
      </c>
      <c r="E8" s="6">
        <v>18.26417</v>
      </c>
      <c r="F8" s="38">
        <v>136</v>
      </c>
      <c r="G8" s="6">
        <f t="shared" si="0"/>
        <v>1.6424999999999998</v>
      </c>
      <c r="H8" s="49">
        <f t="shared" si="1"/>
        <v>223.37999999999997</v>
      </c>
      <c r="I8" s="38">
        <v>1651</v>
      </c>
      <c r="J8" s="6">
        <f t="shared" si="2"/>
        <v>0.43799999999999994</v>
      </c>
      <c r="K8" s="57">
        <f t="shared" si="3"/>
        <v>723.13799999999992</v>
      </c>
      <c r="L8" s="53">
        <f t="shared" si="4"/>
        <v>946.51799999999992</v>
      </c>
    </row>
    <row r="9" spans="1:12" x14ac:dyDescent="0.2">
      <c r="A9" s="36" t="s">
        <v>92</v>
      </c>
      <c r="B9" s="5" t="s">
        <v>93</v>
      </c>
      <c r="C9" s="6"/>
      <c r="D9" s="6">
        <v>-23.37378</v>
      </c>
      <c r="E9" s="6">
        <v>18.159479999999999</v>
      </c>
      <c r="F9" s="49">
        <f>54+2+2</f>
        <v>58</v>
      </c>
      <c r="G9" s="6">
        <f t="shared" si="0"/>
        <v>1.6424999999999998</v>
      </c>
      <c r="H9" s="49">
        <f t="shared" si="1"/>
        <v>95.264999999999986</v>
      </c>
      <c r="I9" s="49">
        <f>1500+425</f>
        <v>1925</v>
      </c>
      <c r="J9" s="6">
        <f t="shared" si="2"/>
        <v>0.43799999999999994</v>
      </c>
      <c r="K9" s="57">
        <f t="shared" si="3"/>
        <v>843.14999999999986</v>
      </c>
      <c r="L9" s="53">
        <f t="shared" si="4"/>
        <v>938.41499999999985</v>
      </c>
    </row>
    <row r="10" spans="1:12" x14ac:dyDescent="0.2">
      <c r="A10" s="36" t="s">
        <v>94</v>
      </c>
      <c r="B10" s="5" t="s">
        <v>95</v>
      </c>
      <c r="C10" s="6"/>
      <c r="D10" s="6">
        <v>-23.42671</v>
      </c>
      <c r="E10" s="6">
        <v>18.188669999999998</v>
      </c>
      <c r="F10" s="49">
        <v>5</v>
      </c>
      <c r="G10" s="6">
        <f t="shared" si="0"/>
        <v>1.6424999999999998</v>
      </c>
      <c r="H10" s="49">
        <f t="shared" si="1"/>
        <v>8.2124999999999986</v>
      </c>
      <c r="I10" s="49">
        <v>2200</v>
      </c>
      <c r="J10" s="6">
        <f t="shared" si="2"/>
        <v>0.43799999999999994</v>
      </c>
      <c r="K10" s="57">
        <f t="shared" si="3"/>
        <v>963.59999999999991</v>
      </c>
      <c r="L10" s="53">
        <f t="shared" si="4"/>
        <v>971.81249999999989</v>
      </c>
    </row>
    <row r="11" spans="1:12" x14ac:dyDescent="0.2">
      <c r="A11" s="39" t="s">
        <v>96</v>
      </c>
      <c r="B11" s="10" t="s">
        <v>97</v>
      </c>
      <c r="C11" s="9" t="s">
        <v>98</v>
      </c>
      <c r="D11" s="11">
        <v>-23.412800000000001</v>
      </c>
      <c r="E11" s="11">
        <v>18.003699999999998</v>
      </c>
      <c r="F11" s="63">
        <v>5</v>
      </c>
      <c r="G11" s="6">
        <f t="shared" si="0"/>
        <v>1.6424999999999998</v>
      </c>
      <c r="H11" s="49">
        <f t="shared" si="1"/>
        <v>8.2124999999999986</v>
      </c>
      <c r="I11" s="63">
        <v>750</v>
      </c>
      <c r="J11" s="6">
        <f t="shared" si="2"/>
        <v>0.43799999999999994</v>
      </c>
      <c r="K11" s="57">
        <f t="shared" si="3"/>
        <v>328.49999999999994</v>
      </c>
      <c r="L11" s="53">
        <f t="shared" si="4"/>
        <v>336.71249999999992</v>
      </c>
    </row>
    <row r="12" spans="1:12" x14ac:dyDescent="0.2">
      <c r="A12" s="39" t="s">
        <v>99</v>
      </c>
      <c r="B12" s="10" t="s">
        <v>100</v>
      </c>
      <c r="C12" s="9" t="s">
        <v>101</v>
      </c>
      <c r="D12" s="13">
        <v>-23.3797</v>
      </c>
      <c r="E12" s="13">
        <v>18.1557</v>
      </c>
      <c r="F12" s="39"/>
      <c r="G12" s="6">
        <f t="shared" si="0"/>
        <v>1.6424999999999998</v>
      </c>
      <c r="H12" s="49">
        <f t="shared" si="1"/>
        <v>0</v>
      </c>
      <c r="I12" s="39"/>
      <c r="J12" s="6">
        <f t="shared" si="2"/>
        <v>0.43799999999999994</v>
      </c>
      <c r="K12" s="57">
        <f t="shared" si="3"/>
        <v>0</v>
      </c>
      <c r="L12" s="53">
        <f t="shared" si="4"/>
        <v>0</v>
      </c>
    </row>
    <row r="13" spans="1:12" x14ac:dyDescent="0.2">
      <c r="A13" s="39" t="s">
        <v>102</v>
      </c>
      <c r="B13" s="10" t="s">
        <v>103</v>
      </c>
      <c r="C13" s="9" t="s">
        <v>104</v>
      </c>
      <c r="D13" s="11">
        <v>-23.327470000000002</v>
      </c>
      <c r="E13" s="11">
        <v>17.95185</v>
      </c>
      <c r="F13" s="63">
        <v>50</v>
      </c>
      <c r="G13" s="6">
        <f t="shared" si="0"/>
        <v>1.6424999999999998</v>
      </c>
      <c r="H13" s="49">
        <f t="shared" si="1"/>
        <v>82.124999999999986</v>
      </c>
      <c r="I13" s="63">
        <v>4000</v>
      </c>
      <c r="J13" s="6">
        <f t="shared" si="2"/>
        <v>0.43799999999999994</v>
      </c>
      <c r="K13" s="57">
        <f t="shared" si="3"/>
        <v>1751.9999999999998</v>
      </c>
      <c r="L13" s="53">
        <f t="shared" si="4"/>
        <v>1834.1249999999998</v>
      </c>
    </row>
    <row r="14" spans="1:12" x14ac:dyDescent="0.2">
      <c r="A14" s="39" t="s">
        <v>105</v>
      </c>
      <c r="B14" s="10" t="s">
        <v>106</v>
      </c>
      <c r="C14" s="9" t="s">
        <v>107</v>
      </c>
      <c r="D14" s="11">
        <v>-23.338000000000001</v>
      </c>
      <c r="E14" s="11">
        <v>18.020299999999999</v>
      </c>
      <c r="F14" s="63">
        <v>10</v>
      </c>
      <c r="G14" s="6">
        <f t="shared" si="0"/>
        <v>1.6424999999999998</v>
      </c>
      <c r="H14" s="49">
        <f t="shared" si="1"/>
        <v>16.424999999999997</v>
      </c>
      <c r="I14" s="63">
        <v>1200</v>
      </c>
      <c r="J14" s="6">
        <f t="shared" si="2"/>
        <v>0.43799999999999994</v>
      </c>
      <c r="K14" s="57">
        <f t="shared" si="3"/>
        <v>525.59999999999991</v>
      </c>
      <c r="L14" s="53">
        <f t="shared" si="4"/>
        <v>542.02499999999986</v>
      </c>
    </row>
    <row r="15" spans="1:12" x14ac:dyDescent="0.2">
      <c r="A15" s="39" t="s">
        <v>108</v>
      </c>
      <c r="B15" s="10" t="s">
        <v>109</v>
      </c>
      <c r="C15" s="9" t="s">
        <v>110</v>
      </c>
      <c r="D15" s="11">
        <v>-23.81578</v>
      </c>
      <c r="E15" s="11">
        <v>18.9041</v>
      </c>
      <c r="F15" s="63">
        <v>150</v>
      </c>
      <c r="G15" s="6">
        <f t="shared" si="0"/>
        <v>1.6424999999999998</v>
      </c>
      <c r="H15" s="49">
        <f t="shared" si="1"/>
        <v>246.37499999999997</v>
      </c>
      <c r="I15" s="63">
        <v>3500</v>
      </c>
      <c r="J15" s="6">
        <f t="shared" si="2"/>
        <v>0.43799999999999994</v>
      </c>
      <c r="K15" s="57">
        <f t="shared" si="3"/>
        <v>1532.9999999999998</v>
      </c>
      <c r="L15" s="53">
        <f t="shared" si="4"/>
        <v>1779.3749999999998</v>
      </c>
    </row>
    <row r="16" spans="1:12" x14ac:dyDescent="0.2">
      <c r="A16" s="39" t="s">
        <v>111</v>
      </c>
      <c r="B16" s="10" t="s">
        <v>112</v>
      </c>
      <c r="C16" s="9">
        <v>4</v>
      </c>
      <c r="D16" s="11">
        <v>-23.82676</v>
      </c>
      <c r="E16" s="11">
        <v>18.843499999999999</v>
      </c>
      <c r="F16" s="63">
        <v>10</v>
      </c>
      <c r="G16" s="6">
        <f t="shared" si="0"/>
        <v>1.6424999999999998</v>
      </c>
      <c r="H16" s="49">
        <f t="shared" si="1"/>
        <v>16.424999999999997</v>
      </c>
      <c r="I16" s="63">
        <v>1000</v>
      </c>
      <c r="J16" s="6">
        <f t="shared" si="2"/>
        <v>0.43799999999999994</v>
      </c>
      <c r="K16" s="57">
        <f t="shared" si="3"/>
        <v>437.99999999999994</v>
      </c>
      <c r="L16" s="53">
        <f t="shared" si="4"/>
        <v>454.42499999999995</v>
      </c>
    </row>
    <row r="17" spans="1:12" x14ac:dyDescent="0.2">
      <c r="A17" s="39" t="s">
        <v>113</v>
      </c>
      <c r="B17" s="10" t="s">
        <v>114</v>
      </c>
      <c r="C17" s="9" t="s">
        <v>115</v>
      </c>
      <c r="D17" s="11">
        <v>-23.76512</v>
      </c>
      <c r="E17" s="11">
        <v>18.87584</v>
      </c>
      <c r="F17" s="63">
        <v>70</v>
      </c>
      <c r="G17" s="6">
        <f t="shared" si="0"/>
        <v>1.6424999999999998</v>
      </c>
      <c r="H17" s="49">
        <f t="shared" si="1"/>
        <v>114.97499999999999</v>
      </c>
      <c r="I17" s="63">
        <v>4000</v>
      </c>
      <c r="J17" s="6">
        <f t="shared" si="2"/>
        <v>0.43799999999999994</v>
      </c>
      <c r="K17" s="57">
        <f t="shared" si="3"/>
        <v>1751.9999999999998</v>
      </c>
      <c r="L17" s="53">
        <f t="shared" si="4"/>
        <v>1866.9749999999997</v>
      </c>
    </row>
    <row r="18" spans="1:12" x14ac:dyDescent="0.2">
      <c r="A18" s="39" t="s">
        <v>116</v>
      </c>
      <c r="B18" s="10" t="s">
        <v>117</v>
      </c>
      <c r="C18" s="9"/>
      <c r="D18" s="11"/>
      <c r="E18" s="11"/>
      <c r="F18" s="63"/>
      <c r="G18" s="6">
        <f t="shared" si="0"/>
        <v>1.6424999999999998</v>
      </c>
      <c r="H18" s="49">
        <f t="shared" si="1"/>
        <v>0</v>
      </c>
      <c r="I18" s="63"/>
      <c r="J18" s="6">
        <f t="shared" si="2"/>
        <v>0.43799999999999994</v>
      </c>
      <c r="K18" s="57">
        <f t="shared" si="3"/>
        <v>0</v>
      </c>
      <c r="L18" s="53">
        <f t="shared" si="4"/>
        <v>0</v>
      </c>
    </row>
    <row r="19" spans="1:12" x14ac:dyDescent="0.2">
      <c r="A19" s="39" t="s">
        <v>118</v>
      </c>
      <c r="B19" s="10" t="s">
        <v>119</v>
      </c>
      <c r="C19" s="9" t="s">
        <v>120</v>
      </c>
      <c r="D19" s="6">
        <v>-23.679939999999998</v>
      </c>
      <c r="E19" s="6">
        <v>18.916709999999998</v>
      </c>
      <c r="F19" s="63">
        <v>120</v>
      </c>
      <c r="G19" s="6">
        <f t="shared" si="0"/>
        <v>1.6424999999999998</v>
      </c>
      <c r="H19" s="49">
        <f t="shared" si="1"/>
        <v>197.1</v>
      </c>
      <c r="I19" s="63">
        <v>3200</v>
      </c>
      <c r="J19" s="6">
        <f t="shared" si="2"/>
        <v>0.43799999999999994</v>
      </c>
      <c r="K19" s="57">
        <f t="shared" si="3"/>
        <v>1401.6</v>
      </c>
      <c r="L19" s="53">
        <f t="shared" si="4"/>
        <v>1598.6999999999998</v>
      </c>
    </row>
    <row r="20" spans="1:12" x14ac:dyDescent="0.2">
      <c r="A20" s="39" t="s">
        <v>121</v>
      </c>
      <c r="B20" s="10" t="s">
        <v>122</v>
      </c>
      <c r="C20" s="9">
        <v>7</v>
      </c>
      <c r="D20" s="6" t="s">
        <v>123</v>
      </c>
      <c r="E20" s="6"/>
      <c r="F20" s="63">
        <v>35</v>
      </c>
      <c r="G20" s="6">
        <f t="shared" si="0"/>
        <v>1.6424999999999998</v>
      </c>
      <c r="H20" s="49">
        <f t="shared" si="1"/>
        <v>57.487499999999997</v>
      </c>
      <c r="I20" s="63">
        <v>650</v>
      </c>
      <c r="J20" s="6">
        <f t="shared" si="2"/>
        <v>0.43799999999999994</v>
      </c>
      <c r="K20" s="57">
        <f t="shared" si="3"/>
        <v>284.7</v>
      </c>
      <c r="L20" s="53">
        <f t="shared" si="4"/>
        <v>342.1875</v>
      </c>
    </row>
    <row r="21" spans="1:12" x14ac:dyDescent="0.2">
      <c r="A21" s="39" t="s">
        <v>124</v>
      </c>
      <c r="B21" s="10" t="s">
        <v>125</v>
      </c>
      <c r="C21" s="9"/>
      <c r="D21" s="11">
        <v>-23.70523</v>
      </c>
      <c r="E21" s="11">
        <v>18.84112</v>
      </c>
      <c r="F21" s="63">
        <v>83</v>
      </c>
      <c r="G21" s="6">
        <f t="shared" si="0"/>
        <v>1.6424999999999998</v>
      </c>
      <c r="H21" s="49">
        <f t="shared" si="1"/>
        <v>136.32749999999999</v>
      </c>
      <c r="I21" s="63">
        <v>1200</v>
      </c>
      <c r="J21" s="6">
        <f t="shared" si="2"/>
        <v>0.43799999999999994</v>
      </c>
      <c r="K21" s="57">
        <f t="shared" si="3"/>
        <v>525.59999999999991</v>
      </c>
      <c r="L21" s="53">
        <f t="shared" si="4"/>
        <v>661.9274999999999</v>
      </c>
    </row>
    <row r="22" spans="1:12" x14ac:dyDescent="0.2">
      <c r="A22" s="39" t="s">
        <v>126</v>
      </c>
      <c r="B22" s="10" t="s">
        <v>127</v>
      </c>
      <c r="C22" s="9">
        <v>9</v>
      </c>
      <c r="D22" s="11">
        <v>-23.618659999999998</v>
      </c>
      <c r="E22" s="11">
        <v>18.780809999999999</v>
      </c>
      <c r="F22" s="63"/>
      <c r="G22" s="6">
        <f t="shared" si="0"/>
        <v>1.6424999999999998</v>
      </c>
      <c r="H22" s="49">
        <f t="shared" si="1"/>
        <v>0</v>
      </c>
      <c r="I22" s="63"/>
      <c r="J22" s="6">
        <f t="shared" si="2"/>
        <v>0.43799999999999994</v>
      </c>
      <c r="K22" s="57">
        <f t="shared" si="3"/>
        <v>0</v>
      </c>
      <c r="L22" s="53">
        <f t="shared" si="4"/>
        <v>0</v>
      </c>
    </row>
    <row r="23" spans="1:12" x14ac:dyDescent="0.2">
      <c r="A23" s="39" t="s">
        <v>128</v>
      </c>
      <c r="B23" s="10" t="s">
        <v>129</v>
      </c>
      <c r="C23" s="9"/>
      <c r="D23" s="11">
        <v>-23.582429999999999</v>
      </c>
      <c r="E23" s="11">
        <v>18.908829999999998</v>
      </c>
      <c r="F23" s="63">
        <v>200</v>
      </c>
      <c r="G23" s="6">
        <f t="shared" si="0"/>
        <v>1.6424999999999998</v>
      </c>
      <c r="H23" s="49">
        <f t="shared" si="1"/>
        <v>328.49999999999994</v>
      </c>
      <c r="I23" s="63">
        <v>2000</v>
      </c>
      <c r="J23" s="6">
        <f t="shared" si="2"/>
        <v>0.43799999999999994</v>
      </c>
      <c r="K23" s="57">
        <f t="shared" si="3"/>
        <v>875.99999999999989</v>
      </c>
      <c r="L23" s="53">
        <f t="shared" si="4"/>
        <v>1204.4999999999998</v>
      </c>
    </row>
    <row r="24" spans="1:12" x14ac:dyDescent="0.2">
      <c r="A24" s="39" t="s">
        <v>130</v>
      </c>
      <c r="B24" s="10" t="s">
        <v>131</v>
      </c>
      <c r="C24" s="9">
        <v>12</v>
      </c>
      <c r="D24" s="11">
        <v>-23.618659999999998</v>
      </c>
      <c r="E24" s="11">
        <v>18.780809999999999</v>
      </c>
      <c r="F24" s="63">
        <v>70</v>
      </c>
      <c r="G24" s="6">
        <f t="shared" si="0"/>
        <v>1.6424999999999998</v>
      </c>
      <c r="H24" s="49">
        <f t="shared" si="1"/>
        <v>114.97499999999999</v>
      </c>
      <c r="I24" s="63">
        <v>1500</v>
      </c>
      <c r="J24" s="6">
        <f t="shared" si="2"/>
        <v>0.43799999999999994</v>
      </c>
      <c r="K24" s="57">
        <f t="shared" si="3"/>
        <v>656.99999999999989</v>
      </c>
      <c r="L24" s="53">
        <f t="shared" si="4"/>
        <v>771.97499999999991</v>
      </c>
    </row>
    <row r="25" spans="1:12" x14ac:dyDescent="0.2">
      <c r="A25" s="39" t="s">
        <v>132</v>
      </c>
      <c r="B25" s="10" t="s">
        <v>133</v>
      </c>
      <c r="C25" s="9">
        <v>13</v>
      </c>
      <c r="D25" s="11">
        <v>-23.608550000000001</v>
      </c>
      <c r="E25" s="11">
        <v>18.68948</v>
      </c>
      <c r="F25" s="63">
        <v>53</v>
      </c>
      <c r="G25" s="6">
        <f t="shared" si="0"/>
        <v>1.6424999999999998</v>
      </c>
      <c r="H25" s="49">
        <f t="shared" si="1"/>
        <v>87.052499999999995</v>
      </c>
      <c r="I25" s="63">
        <v>1010</v>
      </c>
      <c r="J25" s="6">
        <f t="shared" si="2"/>
        <v>0.43799999999999994</v>
      </c>
      <c r="K25" s="57">
        <f t="shared" si="3"/>
        <v>442.37999999999994</v>
      </c>
      <c r="L25" s="53">
        <f t="shared" si="4"/>
        <v>529.43249999999989</v>
      </c>
    </row>
    <row r="26" spans="1:12" x14ac:dyDescent="0.2">
      <c r="A26" s="39" t="s">
        <v>134</v>
      </c>
      <c r="B26" s="10" t="s">
        <v>135</v>
      </c>
      <c r="C26" s="9">
        <v>15</v>
      </c>
      <c r="D26" s="11"/>
      <c r="E26" s="11"/>
      <c r="F26" s="63">
        <v>270</v>
      </c>
      <c r="G26" s="6">
        <f t="shared" si="0"/>
        <v>1.6424999999999998</v>
      </c>
      <c r="H26" s="49">
        <f t="shared" si="1"/>
        <v>443.47499999999997</v>
      </c>
      <c r="I26" s="63">
        <v>800</v>
      </c>
      <c r="J26" s="6">
        <f t="shared" si="2"/>
        <v>0.43799999999999994</v>
      </c>
      <c r="K26" s="57">
        <f t="shared" si="3"/>
        <v>350.4</v>
      </c>
      <c r="L26" s="53">
        <f t="shared" si="4"/>
        <v>793.875</v>
      </c>
    </row>
    <row r="27" spans="1:12" x14ac:dyDescent="0.2">
      <c r="A27" s="39" t="s">
        <v>136</v>
      </c>
      <c r="B27" s="10" t="s">
        <v>137</v>
      </c>
      <c r="C27" s="9">
        <v>16</v>
      </c>
      <c r="D27" s="11">
        <v>-23.529800000000002</v>
      </c>
      <c r="E27" s="11">
        <v>18.771609999999999</v>
      </c>
      <c r="F27" s="63">
        <v>50</v>
      </c>
      <c r="G27" s="6">
        <f t="shared" si="0"/>
        <v>1.6424999999999998</v>
      </c>
      <c r="H27" s="49">
        <f t="shared" si="1"/>
        <v>82.124999999999986</v>
      </c>
      <c r="I27" s="63">
        <v>400</v>
      </c>
      <c r="J27" s="6">
        <f t="shared" si="2"/>
        <v>0.43799999999999994</v>
      </c>
      <c r="K27" s="57">
        <f t="shared" si="3"/>
        <v>175.2</v>
      </c>
      <c r="L27" s="53">
        <f t="shared" si="4"/>
        <v>257.32499999999999</v>
      </c>
    </row>
    <row r="28" spans="1:12" x14ac:dyDescent="0.2">
      <c r="A28" s="39" t="s">
        <v>138</v>
      </c>
      <c r="B28" s="10" t="s">
        <v>139</v>
      </c>
      <c r="C28" s="9">
        <v>17</v>
      </c>
      <c r="D28" s="11">
        <v>-23.487850000000002</v>
      </c>
      <c r="E28" s="11">
        <v>18.75891</v>
      </c>
      <c r="F28" s="63">
        <v>12</v>
      </c>
      <c r="G28" s="6">
        <f t="shared" si="0"/>
        <v>1.6424999999999998</v>
      </c>
      <c r="H28" s="49">
        <f t="shared" si="1"/>
        <v>19.709999999999997</v>
      </c>
      <c r="I28" s="63">
        <v>900</v>
      </c>
      <c r="J28" s="6">
        <f t="shared" si="2"/>
        <v>0.43799999999999994</v>
      </c>
      <c r="K28" s="57">
        <f t="shared" si="3"/>
        <v>394.19999999999993</v>
      </c>
      <c r="L28" s="53">
        <f t="shared" si="4"/>
        <v>413.90999999999991</v>
      </c>
    </row>
    <row r="29" spans="1:12" x14ac:dyDescent="0.2">
      <c r="A29" s="40" t="s">
        <v>140</v>
      </c>
      <c r="B29" s="10" t="s">
        <v>141</v>
      </c>
      <c r="C29" s="14" t="s">
        <v>142</v>
      </c>
      <c r="D29" s="15">
        <v>-23.45889</v>
      </c>
      <c r="E29" s="15">
        <v>18.780360000000002</v>
      </c>
      <c r="F29" s="64"/>
      <c r="G29" s="6">
        <f t="shared" si="0"/>
        <v>1.6424999999999998</v>
      </c>
      <c r="H29" s="49">
        <f t="shared" si="1"/>
        <v>0</v>
      </c>
      <c r="I29" s="64"/>
      <c r="J29" s="6">
        <f t="shared" si="2"/>
        <v>0.43799999999999994</v>
      </c>
      <c r="K29" s="57">
        <f t="shared" si="3"/>
        <v>0</v>
      </c>
      <c r="L29" s="53">
        <f t="shared" si="4"/>
        <v>0</v>
      </c>
    </row>
    <row r="30" spans="1:12" x14ac:dyDescent="0.2">
      <c r="A30" s="41" t="s">
        <v>143</v>
      </c>
      <c r="B30" s="10" t="s">
        <v>144</v>
      </c>
      <c r="C30" s="16">
        <v>21</v>
      </c>
      <c r="D30" s="15">
        <v>-23.40868</v>
      </c>
      <c r="E30" s="15">
        <v>18.742080000000001</v>
      </c>
      <c r="F30" s="64"/>
      <c r="G30" s="6">
        <f t="shared" si="0"/>
        <v>1.6424999999999998</v>
      </c>
      <c r="H30" s="49">
        <f t="shared" si="1"/>
        <v>0</v>
      </c>
      <c r="I30" s="64"/>
      <c r="J30" s="6">
        <f t="shared" si="2"/>
        <v>0.43799999999999994</v>
      </c>
      <c r="K30" s="57">
        <f t="shared" si="3"/>
        <v>0</v>
      </c>
      <c r="L30" s="53">
        <f t="shared" si="4"/>
        <v>0</v>
      </c>
    </row>
    <row r="31" spans="1:12" x14ac:dyDescent="0.2">
      <c r="A31" s="41" t="s">
        <v>145</v>
      </c>
      <c r="B31" s="10" t="s">
        <v>146</v>
      </c>
      <c r="C31" s="16">
        <v>22</v>
      </c>
      <c r="D31" s="15">
        <v>-23.39499</v>
      </c>
      <c r="E31" s="15">
        <v>18.750859999999999</v>
      </c>
      <c r="F31" s="64"/>
      <c r="G31" s="6">
        <f t="shared" si="0"/>
        <v>1.6424999999999998</v>
      </c>
      <c r="H31" s="49">
        <f t="shared" si="1"/>
        <v>0</v>
      </c>
      <c r="I31" s="64"/>
      <c r="J31" s="6">
        <f t="shared" si="2"/>
        <v>0.43799999999999994</v>
      </c>
      <c r="K31" s="57">
        <f t="shared" si="3"/>
        <v>0</v>
      </c>
      <c r="L31" s="53">
        <f t="shared" si="4"/>
        <v>0</v>
      </c>
    </row>
    <row r="32" spans="1:12" x14ac:dyDescent="0.2">
      <c r="A32" s="41" t="s">
        <v>147</v>
      </c>
      <c r="B32" s="10" t="s">
        <v>148</v>
      </c>
      <c r="C32" s="16">
        <v>23</v>
      </c>
      <c r="D32" s="15"/>
      <c r="E32" s="15"/>
      <c r="F32" s="64">
        <f>4+2+1+68</f>
        <v>75</v>
      </c>
      <c r="G32" s="6">
        <f t="shared" si="0"/>
        <v>1.6424999999999998</v>
      </c>
      <c r="H32" s="49">
        <f t="shared" si="1"/>
        <v>123.18749999999999</v>
      </c>
      <c r="I32" s="64">
        <f>120+21+25</f>
        <v>166</v>
      </c>
      <c r="J32" s="6">
        <f t="shared" si="2"/>
        <v>0.43799999999999994</v>
      </c>
      <c r="K32" s="57">
        <f t="shared" si="3"/>
        <v>72.707999999999984</v>
      </c>
      <c r="L32" s="53">
        <f t="shared" si="4"/>
        <v>195.89549999999997</v>
      </c>
    </row>
    <row r="33" spans="1:12" x14ac:dyDescent="0.2">
      <c r="A33" s="39" t="s">
        <v>149</v>
      </c>
      <c r="B33" s="10" t="s">
        <v>150</v>
      </c>
      <c r="C33" s="9">
        <v>616</v>
      </c>
      <c r="D33" s="11">
        <v>-23.497119999999999</v>
      </c>
      <c r="E33" s="11">
        <v>19.181819999999998</v>
      </c>
      <c r="F33" s="63">
        <v>255</v>
      </c>
      <c r="G33" s="6">
        <f t="shared" si="0"/>
        <v>1.6424999999999998</v>
      </c>
      <c r="H33" s="49">
        <f t="shared" si="1"/>
        <v>418.83749999999998</v>
      </c>
      <c r="I33" s="63">
        <v>240</v>
      </c>
      <c r="J33" s="6">
        <f t="shared" si="2"/>
        <v>0.43799999999999994</v>
      </c>
      <c r="K33" s="57">
        <f t="shared" si="3"/>
        <v>105.11999999999999</v>
      </c>
      <c r="L33" s="53">
        <f t="shared" si="4"/>
        <v>523.95749999999998</v>
      </c>
    </row>
    <row r="34" spans="1:12" x14ac:dyDescent="0.2">
      <c r="A34" s="41" t="s">
        <v>151</v>
      </c>
      <c r="B34" s="10" t="s">
        <v>152</v>
      </c>
      <c r="C34" s="16">
        <v>25</v>
      </c>
      <c r="D34" s="15">
        <v>-23.29954</v>
      </c>
      <c r="E34" s="15">
        <v>18.73377</v>
      </c>
      <c r="F34" s="64">
        <v>8</v>
      </c>
      <c r="G34" s="6">
        <f t="shared" si="0"/>
        <v>1.6424999999999998</v>
      </c>
      <c r="H34" s="49">
        <f t="shared" si="1"/>
        <v>13.139999999999999</v>
      </c>
      <c r="I34" s="64">
        <f>1000+300</f>
        <v>1300</v>
      </c>
      <c r="J34" s="6">
        <f t="shared" si="2"/>
        <v>0.43799999999999994</v>
      </c>
      <c r="K34" s="57">
        <f t="shared" si="3"/>
        <v>569.4</v>
      </c>
      <c r="L34" s="53">
        <f t="shared" si="4"/>
        <v>582.54</v>
      </c>
    </row>
    <row r="35" spans="1:12" x14ac:dyDescent="0.2">
      <c r="A35" s="40" t="s">
        <v>153</v>
      </c>
      <c r="B35" s="10" t="s">
        <v>154</v>
      </c>
      <c r="C35" s="14" t="s">
        <v>155</v>
      </c>
      <c r="D35" s="15">
        <v>-23.29973</v>
      </c>
      <c r="E35" s="15">
        <v>18.7485</v>
      </c>
      <c r="F35" s="64">
        <v>18</v>
      </c>
      <c r="G35" s="6">
        <f t="shared" si="0"/>
        <v>1.6424999999999998</v>
      </c>
      <c r="H35" s="49">
        <f t="shared" si="1"/>
        <v>29.564999999999998</v>
      </c>
      <c r="I35" s="64">
        <f>200+1000+12</f>
        <v>1212</v>
      </c>
      <c r="J35" s="6">
        <f t="shared" si="2"/>
        <v>0.43799999999999994</v>
      </c>
      <c r="K35" s="57">
        <f t="shared" si="3"/>
        <v>530.85599999999988</v>
      </c>
      <c r="L35" s="53">
        <f t="shared" si="4"/>
        <v>560.42099999999982</v>
      </c>
    </row>
    <row r="36" spans="1:12" x14ac:dyDescent="0.2">
      <c r="A36" s="40" t="s">
        <v>156</v>
      </c>
      <c r="B36" s="10" t="s">
        <v>157</v>
      </c>
      <c r="C36" s="14" t="s">
        <v>158</v>
      </c>
      <c r="D36" s="15">
        <v>-23.265989999999999</v>
      </c>
      <c r="E36" s="15">
        <v>18.72513</v>
      </c>
      <c r="F36" s="64"/>
      <c r="G36" s="6">
        <f t="shared" si="0"/>
        <v>1.6424999999999998</v>
      </c>
      <c r="H36" s="49">
        <f t="shared" si="1"/>
        <v>0</v>
      </c>
      <c r="I36" s="64"/>
      <c r="J36" s="6">
        <f t="shared" si="2"/>
        <v>0.43799999999999994</v>
      </c>
      <c r="K36" s="57">
        <f t="shared" si="3"/>
        <v>0</v>
      </c>
      <c r="L36" s="53">
        <f t="shared" si="4"/>
        <v>0</v>
      </c>
    </row>
    <row r="37" spans="1:12" x14ac:dyDescent="0.2">
      <c r="A37" s="40" t="s">
        <v>159</v>
      </c>
      <c r="B37" s="10" t="s">
        <v>160</v>
      </c>
      <c r="C37" s="14" t="s">
        <v>161</v>
      </c>
      <c r="D37" s="15">
        <v>-23.2624</v>
      </c>
      <c r="E37" s="15">
        <v>18.70112</v>
      </c>
      <c r="F37" s="64">
        <f>35+13+1+25</f>
        <v>74</v>
      </c>
      <c r="G37" s="6">
        <f t="shared" si="0"/>
        <v>1.6424999999999998</v>
      </c>
      <c r="H37" s="49">
        <f t="shared" si="1"/>
        <v>121.54499999999999</v>
      </c>
      <c r="I37" s="64">
        <f>200+800</f>
        <v>1000</v>
      </c>
      <c r="J37" s="6">
        <f t="shared" si="2"/>
        <v>0.43799999999999994</v>
      </c>
      <c r="K37" s="57">
        <f t="shared" si="3"/>
        <v>437.99999999999994</v>
      </c>
      <c r="L37" s="53">
        <f t="shared" si="4"/>
        <v>559.54499999999996</v>
      </c>
    </row>
    <row r="38" spans="1:12" x14ac:dyDescent="0.2">
      <c r="A38" s="41" t="s">
        <v>162</v>
      </c>
      <c r="B38" s="10" t="s">
        <v>163</v>
      </c>
      <c r="C38" s="16">
        <v>29</v>
      </c>
      <c r="D38" s="15">
        <v>-23.171559999999999</v>
      </c>
      <c r="E38" s="15">
        <v>18.691389999999998</v>
      </c>
      <c r="F38" s="64">
        <f>7+50+30+250</f>
        <v>337</v>
      </c>
      <c r="G38" s="6">
        <f t="shared" si="0"/>
        <v>1.6424999999999998</v>
      </c>
      <c r="H38" s="49">
        <f t="shared" si="1"/>
        <v>553.52249999999992</v>
      </c>
      <c r="I38" s="64">
        <f>130+40+1000+2</f>
        <v>1172</v>
      </c>
      <c r="J38" s="6">
        <f t="shared" si="2"/>
        <v>0.43799999999999994</v>
      </c>
      <c r="K38" s="57">
        <f t="shared" si="3"/>
        <v>513.3359999999999</v>
      </c>
      <c r="L38" s="53">
        <f t="shared" si="4"/>
        <v>1066.8584999999998</v>
      </c>
    </row>
    <row r="39" spans="1:12" x14ac:dyDescent="0.2">
      <c r="A39" s="40" t="s">
        <v>164</v>
      </c>
      <c r="B39" s="10" t="s">
        <v>165</v>
      </c>
      <c r="C39" s="14" t="s">
        <v>166</v>
      </c>
      <c r="D39" s="15">
        <v>-23.85887</v>
      </c>
      <c r="E39" s="15">
        <v>18.82518</v>
      </c>
      <c r="F39" s="64">
        <v>311</v>
      </c>
      <c r="G39" s="6">
        <f t="shared" si="0"/>
        <v>1.6424999999999998</v>
      </c>
      <c r="H39" s="49">
        <f t="shared" si="1"/>
        <v>510.81749999999994</v>
      </c>
      <c r="I39" s="64">
        <v>404</v>
      </c>
      <c r="J39" s="6">
        <f t="shared" si="2"/>
        <v>0.43799999999999994</v>
      </c>
      <c r="K39" s="57">
        <f t="shared" si="3"/>
        <v>176.95199999999997</v>
      </c>
      <c r="L39" s="53">
        <f t="shared" si="4"/>
        <v>687.76949999999988</v>
      </c>
    </row>
    <row r="40" spans="1:12" x14ac:dyDescent="0.2">
      <c r="A40" s="40" t="s">
        <v>167</v>
      </c>
      <c r="B40" s="10" t="s">
        <v>168</v>
      </c>
      <c r="C40" s="14" t="s">
        <v>169</v>
      </c>
      <c r="D40" s="15">
        <v>-23.175080000000001</v>
      </c>
      <c r="E40" s="15">
        <v>18.700559999999999</v>
      </c>
      <c r="F40" s="64"/>
      <c r="G40" s="6">
        <f t="shared" si="0"/>
        <v>1.6424999999999998</v>
      </c>
      <c r="H40" s="49">
        <f t="shared" si="1"/>
        <v>0</v>
      </c>
      <c r="I40" s="64"/>
      <c r="J40" s="6">
        <f t="shared" si="2"/>
        <v>0.43799999999999994</v>
      </c>
      <c r="K40" s="57">
        <f t="shared" si="3"/>
        <v>0</v>
      </c>
      <c r="L40" s="53">
        <f t="shared" si="4"/>
        <v>0</v>
      </c>
    </row>
    <row r="41" spans="1:12" x14ac:dyDescent="0.2">
      <c r="A41" s="40" t="s">
        <v>170</v>
      </c>
      <c r="B41" s="10" t="s">
        <v>171</v>
      </c>
      <c r="C41" s="14" t="s">
        <v>172</v>
      </c>
      <c r="D41" s="15">
        <v>-23.07188</v>
      </c>
      <c r="E41" s="15">
        <v>18.931450000000002</v>
      </c>
      <c r="F41" s="64">
        <v>400</v>
      </c>
      <c r="G41" s="6">
        <f t="shared" si="0"/>
        <v>1.6424999999999998</v>
      </c>
      <c r="H41" s="49">
        <f t="shared" si="1"/>
        <v>656.99999999999989</v>
      </c>
      <c r="I41" s="64">
        <v>350</v>
      </c>
      <c r="J41" s="6">
        <f t="shared" si="2"/>
        <v>0.43799999999999994</v>
      </c>
      <c r="K41" s="57">
        <f t="shared" si="3"/>
        <v>153.29999999999998</v>
      </c>
      <c r="L41" s="53">
        <f t="shared" si="4"/>
        <v>810.29999999999984</v>
      </c>
    </row>
    <row r="42" spans="1:12" x14ac:dyDescent="0.2">
      <c r="A42" s="41" t="s">
        <v>173</v>
      </c>
      <c r="B42" s="10" t="s">
        <v>174</v>
      </c>
      <c r="C42" s="16">
        <v>279</v>
      </c>
      <c r="D42" s="15">
        <v>-23.21781</v>
      </c>
      <c r="E42" s="15">
        <v>18.69838</v>
      </c>
      <c r="F42" s="64">
        <v>412</v>
      </c>
      <c r="G42" s="6">
        <f t="shared" si="0"/>
        <v>1.6424999999999998</v>
      </c>
      <c r="H42" s="49">
        <f t="shared" si="1"/>
        <v>676.70999999999992</v>
      </c>
      <c r="I42" s="64">
        <v>150</v>
      </c>
      <c r="J42" s="6">
        <f t="shared" si="2"/>
        <v>0.43799999999999994</v>
      </c>
      <c r="K42" s="57">
        <f t="shared" si="3"/>
        <v>65.699999999999989</v>
      </c>
      <c r="L42" s="53">
        <f t="shared" si="4"/>
        <v>742.40999999999985</v>
      </c>
    </row>
    <row r="43" spans="1:12" x14ac:dyDescent="0.2">
      <c r="A43" s="39" t="s">
        <v>175</v>
      </c>
      <c r="B43" s="10" t="s">
        <v>176</v>
      </c>
      <c r="C43" s="9">
        <v>319</v>
      </c>
      <c r="D43" s="11"/>
      <c r="E43" s="11"/>
      <c r="F43" s="63">
        <v>50</v>
      </c>
      <c r="G43" s="6">
        <f t="shared" si="0"/>
        <v>1.6424999999999998</v>
      </c>
      <c r="H43" s="49">
        <f t="shared" si="1"/>
        <v>82.124999999999986</v>
      </c>
      <c r="I43" s="63">
        <v>2000</v>
      </c>
      <c r="J43" s="6">
        <f t="shared" si="2"/>
        <v>0.43799999999999994</v>
      </c>
      <c r="K43" s="57">
        <f t="shared" si="3"/>
        <v>875.99999999999989</v>
      </c>
      <c r="L43" s="53">
        <f t="shared" si="4"/>
        <v>958.12499999999989</v>
      </c>
    </row>
    <row r="44" spans="1:12" x14ac:dyDescent="0.2">
      <c r="A44" s="38" t="s">
        <v>177</v>
      </c>
      <c r="B44" s="5" t="s">
        <v>178</v>
      </c>
      <c r="C44" s="5"/>
      <c r="D44" s="6">
        <v>-23.890599999999999</v>
      </c>
      <c r="E44" s="6">
        <v>18.93535</v>
      </c>
      <c r="F44" s="38">
        <v>167</v>
      </c>
      <c r="G44" s="6">
        <f t="shared" si="0"/>
        <v>1.6424999999999998</v>
      </c>
      <c r="H44" s="49">
        <f t="shared" si="1"/>
        <v>274.29749999999996</v>
      </c>
      <c r="I44" s="38">
        <v>180</v>
      </c>
      <c r="J44" s="6">
        <f t="shared" si="2"/>
        <v>0.43799999999999994</v>
      </c>
      <c r="K44" s="57">
        <f t="shared" si="3"/>
        <v>78.839999999999989</v>
      </c>
      <c r="L44" s="53">
        <f t="shared" si="4"/>
        <v>353.13749999999993</v>
      </c>
    </row>
    <row r="45" spans="1:12" x14ac:dyDescent="0.2">
      <c r="A45" s="38" t="s">
        <v>179</v>
      </c>
      <c r="B45" s="5" t="s">
        <v>180</v>
      </c>
      <c r="C45" s="5"/>
      <c r="D45" s="6">
        <v>-23.858979999999999</v>
      </c>
      <c r="E45" s="6">
        <v>19.018519999999999</v>
      </c>
      <c r="F45" s="38"/>
      <c r="G45" s="6">
        <f t="shared" si="0"/>
        <v>1.6424999999999998</v>
      </c>
      <c r="H45" s="49">
        <f t="shared" si="1"/>
        <v>0</v>
      </c>
      <c r="I45" s="38">
        <v>1200</v>
      </c>
      <c r="J45" s="6">
        <f t="shared" si="2"/>
        <v>0.43799999999999994</v>
      </c>
      <c r="K45" s="57">
        <f t="shared" si="3"/>
        <v>525.59999999999991</v>
      </c>
      <c r="L45" s="53">
        <f t="shared" si="4"/>
        <v>525.59999999999991</v>
      </c>
    </row>
    <row r="46" spans="1:12" x14ac:dyDescent="0.2">
      <c r="A46" s="38" t="s">
        <v>181</v>
      </c>
      <c r="B46" s="5" t="s">
        <v>182</v>
      </c>
      <c r="C46" s="5"/>
      <c r="D46" s="6">
        <v>-23.925630000000002</v>
      </c>
      <c r="E46" s="6">
        <v>18.946750000000002</v>
      </c>
      <c r="F46" s="38">
        <v>50</v>
      </c>
      <c r="G46" s="6">
        <f t="shared" si="0"/>
        <v>1.6424999999999998</v>
      </c>
      <c r="H46" s="49">
        <f t="shared" si="1"/>
        <v>82.124999999999986</v>
      </c>
      <c r="I46" s="38">
        <v>550</v>
      </c>
      <c r="J46" s="6">
        <f t="shared" si="2"/>
        <v>0.43799999999999994</v>
      </c>
      <c r="K46" s="57">
        <f t="shared" si="3"/>
        <v>240.89999999999998</v>
      </c>
      <c r="L46" s="53">
        <f t="shared" si="4"/>
        <v>323.02499999999998</v>
      </c>
    </row>
    <row r="47" spans="1:12" x14ac:dyDescent="0.2">
      <c r="A47" s="38" t="s">
        <v>183</v>
      </c>
      <c r="B47" s="5" t="s">
        <v>184</v>
      </c>
      <c r="C47" s="5"/>
      <c r="D47" s="6" t="s">
        <v>185</v>
      </c>
      <c r="E47" s="6" t="s">
        <v>185</v>
      </c>
      <c r="F47" s="38">
        <v>194</v>
      </c>
      <c r="G47" s="6">
        <f t="shared" si="0"/>
        <v>1.6424999999999998</v>
      </c>
      <c r="H47" s="49">
        <f t="shared" si="1"/>
        <v>318.64499999999998</v>
      </c>
      <c r="I47" s="38">
        <v>1663</v>
      </c>
      <c r="J47" s="6">
        <f t="shared" si="2"/>
        <v>0.43799999999999994</v>
      </c>
      <c r="K47" s="57">
        <f t="shared" si="3"/>
        <v>728.39399999999989</v>
      </c>
      <c r="L47" s="53">
        <f t="shared" si="4"/>
        <v>1047.0389999999998</v>
      </c>
    </row>
    <row r="48" spans="1:12" x14ac:dyDescent="0.2">
      <c r="A48" s="36" t="s">
        <v>186</v>
      </c>
      <c r="B48" s="5" t="s">
        <v>187</v>
      </c>
      <c r="C48" s="6"/>
      <c r="D48" s="6">
        <v>-22.74485</v>
      </c>
      <c r="E48" s="6">
        <v>19.834050000000001</v>
      </c>
      <c r="F48" s="49"/>
      <c r="G48" s="6">
        <f t="shared" si="0"/>
        <v>1.6424999999999998</v>
      </c>
      <c r="H48" s="49">
        <f t="shared" si="1"/>
        <v>0</v>
      </c>
      <c r="I48" s="49"/>
      <c r="J48" s="6">
        <f t="shared" si="2"/>
        <v>0.43799999999999994</v>
      </c>
      <c r="K48" s="57">
        <f t="shared" si="3"/>
        <v>0</v>
      </c>
      <c r="L48" s="53">
        <f t="shared" si="4"/>
        <v>0</v>
      </c>
    </row>
    <row r="49" spans="1:12" x14ac:dyDescent="0.2">
      <c r="A49" s="36" t="s">
        <v>188</v>
      </c>
      <c r="B49" s="5" t="s">
        <v>189</v>
      </c>
      <c r="C49" s="6"/>
      <c r="D49" s="6">
        <v>-22.68712</v>
      </c>
      <c r="E49" s="6">
        <v>19.792739999999998</v>
      </c>
      <c r="F49" s="49">
        <v>328</v>
      </c>
      <c r="G49" s="6">
        <f t="shared" si="0"/>
        <v>1.6424999999999998</v>
      </c>
      <c r="H49" s="49">
        <f t="shared" si="1"/>
        <v>538.7399999999999</v>
      </c>
      <c r="I49" s="49">
        <v>66</v>
      </c>
      <c r="J49" s="6">
        <f t="shared" si="2"/>
        <v>0.43799999999999994</v>
      </c>
      <c r="K49" s="57">
        <f t="shared" si="3"/>
        <v>28.907999999999998</v>
      </c>
      <c r="L49" s="53">
        <f t="shared" si="4"/>
        <v>567.64799999999991</v>
      </c>
    </row>
    <row r="50" spans="1:12" x14ac:dyDescent="0.2">
      <c r="A50" s="36" t="s">
        <v>190</v>
      </c>
      <c r="B50" s="5" t="s">
        <v>191</v>
      </c>
      <c r="C50" s="6"/>
      <c r="D50" s="6">
        <v>-22.667929999999998</v>
      </c>
      <c r="E50" s="6">
        <v>19.71527</v>
      </c>
      <c r="F50" s="49">
        <v>500</v>
      </c>
      <c r="G50" s="6">
        <f t="shared" si="0"/>
        <v>1.6424999999999998</v>
      </c>
      <c r="H50" s="49">
        <f t="shared" si="1"/>
        <v>821.24999999999989</v>
      </c>
      <c r="I50" s="49">
        <v>100</v>
      </c>
      <c r="J50" s="6">
        <f t="shared" si="2"/>
        <v>0.43799999999999994</v>
      </c>
      <c r="K50" s="57">
        <f t="shared" si="3"/>
        <v>43.8</v>
      </c>
      <c r="L50" s="53">
        <f t="shared" si="4"/>
        <v>865.04999999999984</v>
      </c>
    </row>
    <row r="51" spans="1:12" x14ac:dyDescent="0.2">
      <c r="A51" s="36" t="s">
        <v>192</v>
      </c>
      <c r="B51" s="5" t="s">
        <v>193</v>
      </c>
      <c r="C51" s="6"/>
      <c r="D51" s="6">
        <v>-22.659680000000002</v>
      </c>
      <c r="E51" s="6">
        <v>19.739979999999999</v>
      </c>
      <c r="F51" s="49"/>
      <c r="G51" s="6">
        <f t="shared" si="0"/>
        <v>1.6424999999999998</v>
      </c>
      <c r="H51" s="49">
        <f t="shared" si="1"/>
        <v>0</v>
      </c>
      <c r="I51" s="49"/>
      <c r="J51" s="6">
        <f t="shared" si="2"/>
        <v>0.43799999999999994</v>
      </c>
      <c r="K51" s="57">
        <f t="shared" si="3"/>
        <v>0</v>
      </c>
      <c r="L51" s="53">
        <f t="shared" si="4"/>
        <v>0</v>
      </c>
    </row>
    <row r="52" spans="1:12" x14ac:dyDescent="0.2">
      <c r="A52" s="36" t="s">
        <v>194</v>
      </c>
      <c r="B52" s="5" t="s">
        <v>195</v>
      </c>
      <c r="C52" s="6"/>
      <c r="D52" s="6">
        <v>-22.695784</v>
      </c>
      <c r="E52" s="6">
        <v>19.656967999999999</v>
      </c>
      <c r="F52" s="49">
        <v>523</v>
      </c>
      <c r="G52" s="6">
        <f t="shared" si="0"/>
        <v>1.6424999999999998</v>
      </c>
      <c r="H52" s="49">
        <f t="shared" si="1"/>
        <v>859.02749999999992</v>
      </c>
      <c r="I52" s="49">
        <f>488+14</f>
        <v>502</v>
      </c>
      <c r="J52" s="6">
        <f t="shared" si="2"/>
        <v>0.43799999999999994</v>
      </c>
      <c r="K52" s="57">
        <f t="shared" si="3"/>
        <v>219.87599999999998</v>
      </c>
      <c r="L52" s="53">
        <f t="shared" si="4"/>
        <v>1078.9034999999999</v>
      </c>
    </row>
    <row r="53" spans="1:12" x14ac:dyDescent="0.2">
      <c r="A53" s="36" t="s">
        <v>196</v>
      </c>
      <c r="B53" s="5" t="s">
        <v>197</v>
      </c>
      <c r="C53" s="6">
        <v>357</v>
      </c>
      <c r="D53" s="6">
        <v>-22.71875</v>
      </c>
      <c r="E53" s="6">
        <v>19.610890000000001</v>
      </c>
      <c r="F53" s="49">
        <v>500</v>
      </c>
      <c r="G53" s="6">
        <f t="shared" si="0"/>
        <v>1.6424999999999998</v>
      </c>
      <c r="H53" s="49">
        <f t="shared" si="1"/>
        <v>821.24999999999989</v>
      </c>
      <c r="I53" s="49">
        <v>300</v>
      </c>
      <c r="J53" s="6">
        <f t="shared" si="2"/>
        <v>0.43799999999999994</v>
      </c>
      <c r="K53" s="57">
        <f t="shared" si="3"/>
        <v>131.39999999999998</v>
      </c>
      <c r="L53" s="53">
        <f t="shared" si="4"/>
        <v>952.64999999999986</v>
      </c>
    </row>
    <row r="54" spans="1:12" x14ac:dyDescent="0.2">
      <c r="A54" s="36" t="s">
        <v>198</v>
      </c>
      <c r="B54" s="5" t="s">
        <v>199</v>
      </c>
      <c r="C54" s="6"/>
      <c r="D54" s="6">
        <v>-22.735009999999999</v>
      </c>
      <c r="E54" s="6">
        <v>19.861080000000001</v>
      </c>
      <c r="F54" s="49">
        <v>600</v>
      </c>
      <c r="G54" s="6">
        <f t="shared" si="0"/>
        <v>1.6424999999999998</v>
      </c>
      <c r="H54" s="49">
        <f t="shared" si="1"/>
        <v>985.49999999999989</v>
      </c>
      <c r="I54" s="49">
        <v>300</v>
      </c>
      <c r="J54" s="6">
        <f t="shared" si="2"/>
        <v>0.43799999999999994</v>
      </c>
      <c r="K54" s="57">
        <f t="shared" si="3"/>
        <v>131.39999999999998</v>
      </c>
      <c r="L54" s="53">
        <f t="shared" si="4"/>
        <v>1116.8999999999999</v>
      </c>
    </row>
    <row r="55" spans="1:12" x14ac:dyDescent="0.2">
      <c r="A55" s="36" t="s">
        <v>200</v>
      </c>
      <c r="B55" s="5" t="s">
        <v>201</v>
      </c>
      <c r="C55" s="6"/>
      <c r="D55" s="6">
        <v>-22.718419999999998</v>
      </c>
      <c r="E55" s="6">
        <v>19.955729999999999</v>
      </c>
      <c r="F55" s="49">
        <v>400</v>
      </c>
      <c r="G55" s="6">
        <f t="shared" si="0"/>
        <v>1.6424999999999998</v>
      </c>
      <c r="H55" s="49">
        <f t="shared" si="1"/>
        <v>656.99999999999989</v>
      </c>
      <c r="I55" s="49">
        <v>10</v>
      </c>
      <c r="J55" s="6">
        <f t="shared" si="2"/>
        <v>0.43799999999999994</v>
      </c>
      <c r="K55" s="57">
        <f t="shared" si="3"/>
        <v>4.379999999999999</v>
      </c>
      <c r="L55" s="53">
        <f t="shared" si="4"/>
        <v>661.37999999999988</v>
      </c>
    </row>
    <row r="56" spans="1:12" x14ac:dyDescent="0.2">
      <c r="A56" s="38" t="s">
        <v>202</v>
      </c>
      <c r="B56" s="5" t="s">
        <v>203</v>
      </c>
      <c r="C56" s="5"/>
      <c r="D56" s="6">
        <v>-22.778880000000001</v>
      </c>
      <c r="E56" s="6">
        <v>19.575520000000001</v>
      </c>
      <c r="F56" s="38"/>
      <c r="G56" s="6">
        <f t="shared" si="0"/>
        <v>1.6424999999999998</v>
      </c>
      <c r="H56" s="49">
        <f t="shared" si="1"/>
        <v>0</v>
      </c>
      <c r="I56" s="38"/>
      <c r="J56" s="6">
        <f t="shared" si="2"/>
        <v>0.43799999999999994</v>
      </c>
      <c r="K56" s="57">
        <f t="shared" si="3"/>
        <v>0</v>
      </c>
      <c r="L56" s="53">
        <f t="shared" si="4"/>
        <v>0</v>
      </c>
    </row>
    <row r="57" spans="1:12" x14ac:dyDescent="0.2">
      <c r="A57" s="38" t="s">
        <v>204</v>
      </c>
      <c r="B57" s="5" t="s">
        <v>205</v>
      </c>
      <c r="C57" s="5">
        <v>364</v>
      </c>
      <c r="D57" s="6">
        <v>-22.842410000000001</v>
      </c>
      <c r="E57" s="6">
        <v>19.6829</v>
      </c>
      <c r="F57" s="38">
        <v>399</v>
      </c>
      <c r="G57" s="6">
        <f t="shared" si="0"/>
        <v>1.6424999999999998</v>
      </c>
      <c r="H57" s="49">
        <f t="shared" si="1"/>
        <v>655.35749999999996</v>
      </c>
      <c r="I57" s="38">
        <v>300</v>
      </c>
      <c r="J57" s="6">
        <f t="shared" si="2"/>
        <v>0.43799999999999994</v>
      </c>
      <c r="K57" s="57">
        <f t="shared" si="3"/>
        <v>131.39999999999998</v>
      </c>
      <c r="L57" s="53">
        <f t="shared" si="4"/>
        <v>786.75749999999994</v>
      </c>
    </row>
    <row r="58" spans="1:12" x14ac:dyDescent="0.2">
      <c r="A58" s="40" t="s">
        <v>206</v>
      </c>
      <c r="B58" s="10" t="s">
        <v>207</v>
      </c>
      <c r="C58" s="14" t="s">
        <v>208</v>
      </c>
      <c r="D58" s="15">
        <v>-23.232430000000001</v>
      </c>
      <c r="E58" s="15">
        <v>18.689440000000001</v>
      </c>
      <c r="F58" s="64"/>
      <c r="G58" s="6">
        <f t="shared" si="0"/>
        <v>1.6424999999999998</v>
      </c>
      <c r="H58" s="49">
        <f t="shared" si="1"/>
        <v>0</v>
      </c>
      <c r="I58" s="64"/>
      <c r="J58" s="6">
        <f t="shared" si="2"/>
        <v>0.43799999999999994</v>
      </c>
      <c r="K58" s="57">
        <f t="shared" si="3"/>
        <v>0</v>
      </c>
      <c r="L58" s="53">
        <f t="shared" si="4"/>
        <v>0</v>
      </c>
    </row>
    <row r="59" spans="1:12" x14ac:dyDescent="0.2">
      <c r="A59" s="38" t="s">
        <v>209</v>
      </c>
      <c r="B59" s="5" t="s">
        <v>210</v>
      </c>
      <c r="C59" s="5">
        <v>366</v>
      </c>
      <c r="D59" s="6">
        <v>-22.82546</v>
      </c>
      <c r="E59" s="6">
        <v>19.823720000000002</v>
      </c>
      <c r="F59" s="38">
        <v>214</v>
      </c>
      <c r="G59" s="6">
        <f t="shared" si="0"/>
        <v>1.6424999999999998</v>
      </c>
      <c r="H59" s="49">
        <f t="shared" si="1"/>
        <v>351.49499999999995</v>
      </c>
      <c r="I59" s="38">
        <v>240</v>
      </c>
      <c r="J59" s="6">
        <f t="shared" si="2"/>
        <v>0.43799999999999994</v>
      </c>
      <c r="K59" s="57">
        <f t="shared" si="3"/>
        <v>105.11999999999999</v>
      </c>
      <c r="L59" s="53">
        <f t="shared" si="4"/>
        <v>456.61499999999995</v>
      </c>
    </row>
    <row r="60" spans="1:12" x14ac:dyDescent="0.2">
      <c r="A60" s="38" t="s">
        <v>211</v>
      </c>
      <c r="B60" s="5" t="s">
        <v>212</v>
      </c>
      <c r="C60" s="5" t="s">
        <v>213</v>
      </c>
      <c r="D60" s="6">
        <v>-22.849959999999999</v>
      </c>
      <c r="E60" s="6">
        <v>19.795290000000001</v>
      </c>
      <c r="F60" s="38">
        <v>248</v>
      </c>
      <c r="G60" s="6">
        <f t="shared" si="0"/>
        <v>1.6424999999999998</v>
      </c>
      <c r="H60" s="49">
        <f t="shared" si="1"/>
        <v>407.34</v>
      </c>
      <c r="I60" s="38">
        <v>392</v>
      </c>
      <c r="J60" s="6">
        <f t="shared" si="2"/>
        <v>0.43799999999999994</v>
      </c>
      <c r="K60" s="57">
        <f t="shared" si="3"/>
        <v>171.69599999999997</v>
      </c>
      <c r="L60" s="53">
        <f t="shared" si="4"/>
        <v>579.03599999999994</v>
      </c>
    </row>
    <row r="61" spans="1:12" x14ac:dyDescent="0.2">
      <c r="A61" s="36" t="s">
        <v>214</v>
      </c>
      <c r="B61" s="5" t="s">
        <v>215</v>
      </c>
      <c r="C61" s="6"/>
      <c r="D61" s="6">
        <v>-22.86138</v>
      </c>
      <c r="E61" s="6">
        <v>19.883479999999999</v>
      </c>
      <c r="F61" s="49"/>
      <c r="G61" s="6">
        <f t="shared" si="0"/>
        <v>1.6424999999999998</v>
      </c>
      <c r="H61" s="49">
        <f t="shared" si="1"/>
        <v>0</v>
      </c>
      <c r="I61" s="49"/>
      <c r="J61" s="6">
        <f t="shared" si="2"/>
        <v>0.43799999999999994</v>
      </c>
      <c r="K61" s="57">
        <f t="shared" si="3"/>
        <v>0</v>
      </c>
      <c r="L61" s="53">
        <f t="shared" si="4"/>
        <v>0</v>
      </c>
    </row>
    <row r="62" spans="1:12" x14ac:dyDescent="0.2">
      <c r="A62" s="36" t="s">
        <v>216</v>
      </c>
      <c r="B62" s="5" t="s">
        <v>215</v>
      </c>
      <c r="C62" s="6"/>
      <c r="D62" s="6">
        <v>-22.848710000000001</v>
      </c>
      <c r="E62" s="6">
        <v>19.85707</v>
      </c>
      <c r="F62" s="49">
        <v>350</v>
      </c>
      <c r="G62" s="6">
        <f t="shared" si="0"/>
        <v>1.6424999999999998</v>
      </c>
      <c r="H62" s="49">
        <f t="shared" si="1"/>
        <v>574.875</v>
      </c>
      <c r="I62" s="49">
        <v>350</v>
      </c>
      <c r="J62" s="6">
        <f t="shared" si="2"/>
        <v>0.43799999999999994</v>
      </c>
      <c r="K62" s="57">
        <f t="shared" si="3"/>
        <v>153.29999999999998</v>
      </c>
      <c r="L62" s="53">
        <f t="shared" si="4"/>
        <v>728.17499999999995</v>
      </c>
    </row>
    <row r="63" spans="1:12" x14ac:dyDescent="0.2">
      <c r="A63" s="38" t="s">
        <v>217</v>
      </c>
      <c r="B63" s="5" t="s">
        <v>215</v>
      </c>
      <c r="C63" s="5">
        <v>367</v>
      </c>
      <c r="D63" s="6"/>
      <c r="E63" s="6"/>
      <c r="F63" s="38">
        <v>400</v>
      </c>
      <c r="G63" s="6">
        <f t="shared" si="0"/>
        <v>1.6424999999999998</v>
      </c>
      <c r="H63" s="49">
        <f t="shared" si="1"/>
        <v>656.99999999999989</v>
      </c>
      <c r="I63" s="38">
        <v>20</v>
      </c>
      <c r="J63" s="6">
        <f t="shared" si="2"/>
        <v>0.43799999999999994</v>
      </c>
      <c r="K63" s="57">
        <f t="shared" si="3"/>
        <v>8.759999999999998</v>
      </c>
      <c r="L63" s="53">
        <f t="shared" si="4"/>
        <v>665.75999999999988</v>
      </c>
    </row>
    <row r="64" spans="1:12" x14ac:dyDescent="0.2">
      <c r="A64" s="36" t="s">
        <v>218</v>
      </c>
      <c r="B64" s="5" t="s">
        <v>219</v>
      </c>
      <c r="C64" s="6"/>
      <c r="D64" s="6">
        <v>-22.876709999999999</v>
      </c>
      <c r="E64" s="6">
        <v>19.129829999999998</v>
      </c>
      <c r="F64" s="49">
        <v>241</v>
      </c>
      <c r="G64" s="6">
        <f t="shared" si="0"/>
        <v>1.6424999999999998</v>
      </c>
      <c r="H64" s="49">
        <f t="shared" si="1"/>
        <v>395.84249999999997</v>
      </c>
      <c r="I64" s="49">
        <v>226</v>
      </c>
      <c r="J64" s="6">
        <f t="shared" si="2"/>
        <v>0.43799999999999994</v>
      </c>
      <c r="K64" s="57">
        <f t="shared" si="3"/>
        <v>98.987999999999985</v>
      </c>
      <c r="L64" s="53">
        <f t="shared" si="4"/>
        <v>494.83049999999997</v>
      </c>
    </row>
    <row r="65" spans="1:12" x14ac:dyDescent="0.2">
      <c r="A65" s="36" t="s">
        <v>202</v>
      </c>
      <c r="B65" s="5" t="s">
        <v>220</v>
      </c>
      <c r="C65" s="6"/>
      <c r="D65" s="6">
        <v>-22.836390000000002</v>
      </c>
      <c r="E65" s="6">
        <v>19.604569999999999</v>
      </c>
      <c r="F65" s="49">
        <v>830</v>
      </c>
      <c r="G65" s="6">
        <f t="shared" si="0"/>
        <v>1.6424999999999998</v>
      </c>
      <c r="H65" s="49">
        <f t="shared" si="1"/>
        <v>1363.2749999999999</v>
      </c>
      <c r="I65" s="49">
        <v>80</v>
      </c>
      <c r="J65" s="6">
        <f t="shared" si="2"/>
        <v>0.43799999999999994</v>
      </c>
      <c r="K65" s="57">
        <f t="shared" si="3"/>
        <v>35.039999999999992</v>
      </c>
      <c r="L65" s="53">
        <f t="shared" si="4"/>
        <v>1398.3149999999998</v>
      </c>
    </row>
    <row r="66" spans="1:12" x14ac:dyDescent="0.2">
      <c r="A66" s="38" t="s">
        <v>221</v>
      </c>
      <c r="B66" s="5" t="s">
        <v>222</v>
      </c>
      <c r="C66" s="5">
        <v>369</v>
      </c>
      <c r="D66" s="6" t="s">
        <v>185</v>
      </c>
      <c r="E66" s="6" t="s">
        <v>185</v>
      </c>
      <c r="F66" s="38">
        <v>500</v>
      </c>
      <c r="G66" s="6">
        <f t="shared" si="0"/>
        <v>1.6424999999999998</v>
      </c>
      <c r="H66" s="49">
        <f t="shared" si="1"/>
        <v>821.24999999999989</v>
      </c>
      <c r="I66" s="38"/>
      <c r="J66" s="6">
        <f t="shared" si="2"/>
        <v>0.43799999999999994</v>
      </c>
      <c r="K66" s="57">
        <f t="shared" si="3"/>
        <v>0</v>
      </c>
      <c r="L66" s="53">
        <f t="shared" si="4"/>
        <v>821.24999999999989</v>
      </c>
    </row>
    <row r="67" spans="1:12" x14ac:dyDescent="0.2">
      <c r="A67" s="38" t="s">
        <v>223</v>
      </c>
      <c r="B67" s="5" t="s">
        <v>224</v>
      </c>
      <c r="C67" s="5"/>
      <c r="D67" s="6" t="s">
        <v>185</v>
      </c>
      <c r="E67" s="6" t="s">
        <v>185</v>
      </c>
      <c r="F67" s="38">
        <v>500</v>
      </c>
      <c r="G67" s="6">
        <f t="shared" ref="G67:G130" si="5">0.0045*365</f>
        <v>1.6424999999999998</v>
      </c>
      <c r="H67" s="49">
        <f t="shared" ref="H67:H130" si="6">F67*G67</f>
        <v>821.24999999999989</v>
      </c>
      <c r="I67" s="38"/>
      <c r="J67" s="6">
        <f t="shared" ref="J67:J130" si="7">0.0012*365</f>
        <v>0.43799999999999994</v>
      </c>
      <c r="K67" s="57">
        <f t="shared" ref="K67:K130" si="8">I67*J67</f>
        <v>0</v>
      </c>
      <c r="L67" s="53">
        <f t="shared" ref="L67:L130" si="9">K67+H67</f>
        <v>821.24999999999989</v>
      </c>
    </row>
    <row r="68" spans="1:12" x14ac:dyDescent="0.2">
      <c r="A68" s="37" t="s">
        <v>225</v>
      </c>
      <c r="B68" s="5" t="s">
        <v>226</v>
      </c>
      <c r="C68" s="5">
        <v>371</v>
      </c>
      <c r="D68" s="6">
        <v>-22.979959999999998</v>
      </c>
      <c r="E68" s="6">
        <v>19.521619999999999</v>
      </c>
      <c r="F68" s="38">
        <v>235</v>
      </c>
      <c r="G68" s="6">
        <f t="shared" si="5"/>
        <v>1.6424999999999998</v>
      </c>
      <c r="H68" s="49">
        <f t="shared" si="6"/>
        <v>385.98749999999995</v>
      </c>
      <c r="I68" s="38">
        <v>18</v>
      </c>
      <c r="J68" s="6">
        <f t="shared" si="7"/>
        <v>0.43799999999999994</v>
      </c>
      <c r="K68" s="57">
        <f t="shared" si="8"/>
        <v>7.8839999999999986</v>
      </c>
      <c r="L68" s="53">
        <f t="shared" si="9"/>
        <v>393.87149999999997</v>
      </c>
    </row>
    <row r="69" spans="1:12" x14ac:dyDescent="0.2">
      <c r="A69" s="37" t="s">
        <v>225</v>
      </c>
      <c r="B69" s="5" t="s">
        <v>227</v>
      </c>
      <c r="C69" s="5">
        <v>371</v>
      </c>
      <c r="D69" s="5">
        <v>-22.957609999999999</v>
      </c>
      <c r="E69" s="6">
        <v>19.491409999999998</v>
      </c>
      <c r="F69" s="38"/>
      <c r="G69" s="6">
        <f t="shared" si="5"/>
        <v>1.6424999999999998</v>
      </c>
      <c r="H69" s="49">
        <f t="shared" si="6"/>
        <v>0</v>
      </c>
      <c r="I69" s="38"/>
      <c r="J69" s="6">
        <f t="shared" si="7"/>
        <v>0.43799999999999994</v>
      </c>
      <c r="K69" s="57">
        <f t="shared" si="8"/>
        <v>0</v>
      </c>
      <c r="L69" s="53">
        <f t="shared" si="9"/>
        <v>0</v>
      </c>
    </row>
    <row r="70" spans="1:12" x14ac:dyDescent="0.2">
      <c r="A70" s="38" t="s">
        <v>228</v>
      </c>
      <c r="B70" s="5" t="s">
        <v>229</v>
      </c>
      <c r="C70" s="5"/>
      <c r="D70" s="6">
        <v>-22.901730000000001</v>
      </c>
      <c r="E70" s="6">
        <v>19.599820000000001</v>
      </c>
      <c r="F70" s="38">
        <v>480</v>
      </c>
      <c r="G70" s="6">
        <f t="shared" si="5"/>
        <v>1.6424999999999998</v>
      </c>
      <c r="H70" s="49">
        <f t="shared" si="6"/>
        <v>788.4</v>
      </c>
      <c r="I70" s="38">
        <v>312</v>
      </c>
      <c r="J70" s="6">
        <f t="shared" si="7"/>
        <v>0.43799999999999994</v>
      </c>
      <c r="K70" s="57">
        <f t="shared" si="8"/>
        <v>136.65599999999998</v>
      </c>
      <c r="L70" s="53">
        <f t="shared" si="9"/>
        <v>925.05599999999993</v>
      </c>
    </row>
    <row r="71" spans="1:12" x14ac:dyDescent="0.2">
      <c r="A71" s="36" t="s">
        <v>230</v>
      </c>
      <c r="B71" s="5" t="s">
        <v>231</v>
      </c>
      <c r="C71" s="6"/>
      <c r="D71" s="6">
        <v>-22.96077</v>
      </c>
      <c r="E71" s="6">
        <v>19.654450000000001</v>
      </c>
      <c r="F71" s="49"/>
      <c r="G71" s="6">
        <f t="shared" si="5"/>
        <v>1.6424999999999998</v>
      </c>
      <c r="H71" s="49">
        <f t="shared" si="6"/>
        <v>0</v>
      </c>
      <c r="I71" s="49"/>
      <c r="J71" s="6">
        <f t="shared" si="7"/>
        <v>0.43799999999999994</v>
      </c>
      <c r="K71" s="57">
        <f t="shared" si="8"/>
        <v>0</v>
      </c>
      <c r="L71" s="53">
        <f t="shared" si="9"/>
        <v>0</v>
      </c>
    </row>
    <row r="72" spans="1:12" x14ac:dyDescent="0.2">
      <c r="A72" s="36" t="s">
        <v>232</v>
      </c>
      <c r="B72" s="5" t="s">
        <v>233</v>
      </c>
      <c r="C72" s="6"/>
      <c r="D72" s="6">
        <v>-22.969239999999999</v>
      </c>
      <c r="E72" s="6">
        <v>19.721830000000001</v>
      </c>
      <c r="F72" s="49">
        <v>352</v>
      </c>
      <c r="G72" s="6">
        <f t="shared" si="5"/>
        <v>1.6424999999999998</v>
      </c>
      <c r="H72" s="49">
        <f t="shared" si="6"/>
        <v>578.16</v>
      </c>
      <c r="I72" s="49">
        <v>230</v>
      </c>
      <c r="J72" s="6">
        <f t="shared" si="7"/>
        <v>0.43799999999999994</v>
      </c>
      <c r="K72" s="57">
        <f t="shared" si="8"/>
        <v>100.73999999999998</v>
      </c>
      <c r="L72" s="53">
        <f t="shared" si="9"/>
        <v>678.9</v>
      </c>
    </row>
    <row r="73" spans="1:12" x14ac:dyDescent="0.2">
      <c r="A73" s="36" t="s">
        <v>234</v>
      </c>
      <c r="B73" s="5" t="s">
        <v>235</v>
      </c>
      <c r="C73" s="6"/>
      <c r="D73" s="6">
        <v>-22.917570000000001</v>
      </c>
      <c r="E73" s="6">
        <v>19.80508</v>
      </c>
      <c r="F73" s="49"/>
      <c r="G73" s="6">
        <f t="shared" si="5"/>
        <v>1.6424999999999998</v>
      </c>
      <c r="H73" s="49">
        <f t="shared" si="6"/>
        <v>0</v>
      </c>
      <c r="I73" s="49"/>
      <c r="J73" s="6">
        <f t="shared" si="7"/>
        <v>0.43799999999999994</v>
      </c>
      <c r="K73" s="57">
        <f t="shared" si="8"/>
        <v>0</v>
      </c>
      <c r="L73" s="53">
        <f t="shared" si="9"/>
        <v>0</v>
      </c>
    </row>
    <row r="74" spans="1:12" x14ac:dyDescent="0.2">
      <c r="A74" s="36" t="s">
        <v>236</v>
      </c>
      <c r="B74" s="5" t="s">
        <v>237</v>
      </c>
      <c r="C74" s="6"/>
      <c r="D74" s="6" t="s">
        <v>185</v>
      </c>
      <c r="E74" s="6" t="s">
        <v>185</v>
      </c>
      <c r="F74" s="49">
        <v>550</v>
      </c>
      <c r="G74" s="6">
        <f t="shared" si="5"/>
        <v>1.6424999999999998</v>
      </c>
      <c r="H74" s="49">
        <f t="shared" si="6"/>
        <v>903.37499999999989</v>
      </c>
      <c r="I74" s="49">
        <v>550</v>
      </c>
      <c r="J74" s="6">
        <f t="shared" si="7"/>
        <v>0.43799999999999994</v>
      </c>
      <c r="K74" s="57">
        <f t="shared" si="8"/>
        <v>240.89999999999998</v>
      </c>
      <c r="L74" s="53">
        <f t="shared" si="9"/>
        <v>1144.2749999999999</v>
      </c>
    </row>
    <row r="75" spans="1:12" x14ac:dyDescent="0.2">
      <c r="A75" s="36" t="s">
        <v>238</v>
      </c>
      <c r="B75" s="5" t="s">
        <v>237</v>
      </c>
      <c r="C75" s="6"/>
      <c r="D75" s="6">
        <v>-22.950780000000002</v>
      </c>
      <c r="E75" s="6">
        <v>19.848759999999999</v>
      </c>
      <c r="F75" s="49">
        <v>400</v>
      </c>
      <c r="G75" s="6">
        <f t="shared" si="5"/>
        <v>1.6424999999999998</v>
      </c>
      <c r="H75" s="49">
        <f t="shared" si="6"/>
        <v>656.99999999999989</v>
      </c>
      <c r="I75" s="49">
        <v>420</v>
      </c>
      <c r="J75" s="6">
        <f t="shared" si="7"/>
        <v>0.43799999999999994</v>
      </c>
      <c r="K75" s="57">
        <f t="shared" si="8"/>
        <v>183.95999999999998</v>
      </c>
      <c r="L75" s="53">
        <f t="shared" si="9"/>
        <v>840.95999999999981</v>
      </c>
    </row>
    <row r="76" spans="1:12" x14ac:dyDescent="0.2">
      <c r="A76" s="36" t="s">
        <v>239</v>
      </c>
      <c r="B76" s="5" t="s">
        <v>240</v>
      </c>
      <c r="C76" s="6"/>
      <c r="D76" s="6">
        <v>-22.926159999999999</v>
      </c>
      <c r="E76" s="6">
        <v>19.940560000000001</v>
      </c>
      <c r="F76" s="49">
        <v>410</v>
      </c>
      <c r="G76" s="6">
        <f t="shared" si="5"/>
        <v>1.6424999999999998</v>
      </c>
      <c r="H76" s="49">
        <f t="shared" si="6"/>
        <v>673.42499999999995</v>
      </c>
      <c r="I76" s="49">
        <v>500</v>
      </c>
      <c r="J76" s="6">
        <f t="shared" si="7"/>
        <v>0.43799999999999994</v>
      </c>
      <c r="K76" s="57">
        <f t="shared" si="8"/>
        <v>218.99999999999997</v>
      </c>
      <c r="L76" s="53">
        <f t="shared" si="9"/>
        <v>892.42499999999995</v>
      </c>
    </row>
    <row r="77" spans="1:12" x14ac:dyDescent="0.2">
      <c r="A77" s="36" t="s">
        <v>241</v>
      </c>
      <c r="B77" s="5" t="s">
        <v>242</v>
      </c>
      <c r="C77" s="6"/>
      <c r="D77" s="6" t="s">
        <v>185</v>
      </c>
      <c r="E77" s="6" t="s">
        <v>185</v>
      </c>
      <c r="F77" s="49"/>
      <c r="G77" s="6">
        <f t="shared" si="5"/>
        <v>1.6424999999999998</v>
      </c>
      <c r="H77" s="49">
        <f t="shared" si="6"/>
        <v>0</v>
      </c>
      <c r="I77" s="49"/>
      <c r="J77" s="6">
        <f t="shared" si="7"/>
        <v>0.43799999999999994</v>
      </c>
      <c r="K77" s="57">
        <f t="shared" si="8"/>
        <v>0</v>
      </c>
      <c r="L77" s="53">
        <f t="shared" si="9"/>
        <v>0</v>
      </c>
    </row>
    <row r="78" spans="1:12" x14ac:dyDescent="0.2">
      <c r="A78" s="38" t="s">
        <v>243</v>
      </c>
      <c r="B78" s="5" t="s">
        <v>244</v>
      </c>
      <c r="C78" s="5">
        <v>481</v>
      </c>
      <c r="D78" s="6">
        <v>-22.826309999999999</v>
      </c>
      <c r="E78" s="6">
        <v>18.940950000000001</v>
      </c>
      <c r="F78" s="38">
        <v>410</v>
      </c>
      <c r="G78" s="6">
        <f t="shared" si="5"/>
        <v>1.6424999999999998</v>
      </c>
      <c r="H78" s="49">
        <f t="shared" si="6"/>
        <v>673.42499999999995</v>
      </c>
      <c r="I78" s="38">
        <v>200</v>
      </c>
      <c r="J78" s="6">
        <f t="shared" si="7"/>
        <v>0.43799999999999994</v>
      </c>
      <c r="K78" s="57">
        <f t="shared" si="8"/>
        <v>87.6</v>
      </c>
      <c r="L78" s="53">
        <f t="shared" si="9"/>
        <v>761.02499999999998</v>
      </c>
    </row>
    <row r="79" spans="1:12" x14ac:dyDescent="0.2">
      <c r="A79" s="38" t="s">
        <v>245</v>
      </c>
      <c r="B79" s="5" t="s">
        <v>246</v>
      </c>
      <c r="C79" s="5">
        <v>482</v>
      </c>
      <c r="D79" s="6" t="s">
        <v>185</v>
      </c>
      <c r="E79" s="6" t="s">
        <v>185</v>
      </c>
      <c r="F79" s="38">
        <v>330</v>
      </c>
      <c r="G79" s="6">
        <f t="shared" si="5"/>
        <v>1.6424999999999998</v>
      </c>
      <c r="H79" s="49">
        <f t="shared" si="6"/>
        <v>542.02499999999998</v>
      </c>
      <c r="I79" s="38">
        <v>1269</v>
      </c>
      <c r="J79" s="6">
        <f t="shared" si="7"/>
        <v>0.43799999999999994</v>
      </c>
      <c r="K79" s="57">
        <f t="shared" si="8"/>
        <v>555.82199999999989</v>
      </c>
      <c r="L79" s="53">
        <f t="shared" si="9"/>
        <v>1097.8469999999998</v>
      </c>
    </row>
    <row r="80" spans="1:12" x14ac:dyDescent="0.2">
      <c r="A80" s="38" t="s">
        <v>247</v>
      </c>
      <c r="B80" s="5" t="s">
        <v>248</v>
      </c>
      <c r="C80" s="5">
        <v>484</v>
      </c>
      <c r="D80" s="6" t="s">
        <v>185</v>
      </c>
      <c r="E80" s="6" t="s">
        <v>185</v>
      </c>
      <c r="F80" s="38">
        <v>412</v>
      </c>
      <c r="G80" s="6">
        <f t="shared" si="5"/>
        <v>1.6424999999999998</v>
      </c>
      <c r="H80" s="49">
        <f t="shared" si="6"/>
        <v>676.70999999999992</v>
      </c>
      <c r="I80" s="38">
        <v>1660</v>
      </c>
      <c r="J80" s="6">
        <f t="shared" si="7"/>
        <v>0.43799999999999994</v>
      </c>
      <c r="K80" s="57">
        <f t="shared" si="8"/>
        <v>727.07999999999993</v>
      </c>
      <c r="L80" s="53">
        <f t="shared" si="9"/>
        <v>1403.79</v>
      </c>
    </row>
    <row r="81" spans="1:12" x14ac:dyDescent="0.2">
      <c r="A81" s="41" t="s">
        <v>249</v>
      </c>
      <c r="B81" s="10" t="s">
        <v>250</v>
      </c>
      <c r="C81" s="16">
        <v>487</v>
      </c>
      <c r="D81" s="15">
        <v>-22.91168</v>
      </c>
      <c r="E81" s="15">
        <v>18.93309</v>
      </c>
      <c r="F81" s="64">
        <f>400+9+5+3</f>
        <v>417</v>
      </c>
      <c r="G81" s="6">
        <f t="shared" si="5"/>
        <v>1.6424999999999998</v>
      </c>
      <c r="H81" s="49">
        <f t="shared" si="6"/>
        <v>684.9224999999999</v>
      </c>
      <c r="I81" s="64">
        <f>180+101</f>
        <v>281</v>
      </c>
      <c r="J81" s="6">
        <f t="shared" si="7"/>
        <v>0.43799999999999994</v>
      </c>
      <c r="K81" s="57">
        <f t="shared" si="8"/>
        <v>123.07799999999999</v>
      </c>
      <c r="L81" s="53">
        <f t="shared" si="9"/>
        <v>808.00049999999987</v>
      </c>
    </row>
    <row r="82" spans="1:12" x14ac:dyDescent="0.2">
      <c r="A82" s="36" t="s">
        <v>251</v>
      </c>
      <c r="B82" s="5" t="s">
        <v>252</v>
      </c>
      <c r="C82" s="6"/>
      <c r="D82" s="6" t="s">
        <v>185</v>
      </c>
      <c r="E82" s="6" t="s">
        <v>185</v>
      </c>
      <c r="F82" s="49">
        <v>110</v>
      </c>
      <c r="G82" s="6">
        <f t="shared" si="5"/>
        <v>1.6424999999999998</v>
      </c>
      <c r="H82" s="49">
        <f t="shared" si="6"/>
        <v>180.67499999999998</v>
      </c>
      <c r="I82" s="49">
        <v>600</v>
      </c>
      <c r="J82" s="6">
        <f t="shared" si="7"/>
        <v>0.43799999999999994</v>
      </c>
      <c r="K82" s="57">
        <f t="shared" si="8"/>
        <v>262.79999999999995</v>
      </c>
      <c r="L82" s="53">
        <f t="shared" si="9"/>
        <v>443.47499999999991</v>
      </c>
    </row>
    <row r="83" spans="1:12" x14ac:dyDescent="0.2">
      <c r="A83" s="40" t="s">
        <v>253</v>
      </c>
      <c r="B83" s="10" t="s">
        <v>254</v>
      </c>
      <c r="C83" s="14" t="s">
        <v>255</v>
      </c>
      <c r="D83" s="15">
        <v>-22.893930000000001</v>
      </c>
      <c r="E83" s="15">
        <v>18.958459999999999</v>
      </c>
      <c r="F83" s="64">
        <f>78+2+5</f>
        <v>85</v>
      </c>
      <c r="G83" s="6">
        <f t="shared" si="5"/>
        <v>1.6424999999999998</v>
      </c>
      <c r="H83" s="49">
        <f t="shared" si="6"/>
        <v>139.61249999999998</v>
      </c>
      <c r="I83" s="64">
        <f>60+55</f>
        <v>115</v>
      </c>
      <c r="J83" s="6">
        <f t="shared" si="7"/>
        <v>0.43799999999999994</v>
      </c>
      <c r="K83" s="57">
        <f t="shared" si="8"/>
        <v>50.36999999999999</v>
      </c>
      <c r="L83" s="53">
        <f t="shared" si="9"/>
        <v>189.98249999999996</v>
      </c>
    </row>
    <row r="84" spans="1:12" x14ac:dyDescent="0.2">
      <c r="A84" s="41" t="s">
        <v>256</v>
      </c>
      <c r="B84" s="10" t="s">
        <v>257</v>
      </c>
      <c r="C84" s="16">
        <v>490</v>
      </c>
      <c r="D84" s="15">
        <v>-22.949929999999998</v>
      </c>
      <c r="E84" s="15">
        <v>19.203209999999999</v>
      </c>
      <c r="F84" s="64">
        <v>104</v>
      </c>
      <c r="G84" s="6">
        <f t="shared" si="5"/>
        <v>1.6424999999999998</v>
      </c>
      <c r="H84" s="49">
        <f t="shared" si="6"/>
        <v>170.82</v>
      </c>
      <c r="I84" s="64">
        <f>182+68</f>
        <v>250</v>
      </c>
      <c r="J84" s="6">
        <f t="shared" si="7"/>
        <v>0.43799999999999994</v>
      </c>
      <c r="K84" s="57">
        <f t="shared" si="8"/>
        <v>109.49999999999999</v>
      </c>
      <c r="L84" s="53">
        <f t="shared" si="9"/>
        <v>280.32</v>
      </c>
    </row>
    <row r="85" spans="1:12" x14ac:dyDescent="0.2">
      <c r="A85" s="40" t="s">
        <v>258</v>
      </c>
      <c r="B85" s="10" t="s">
        <v>259</v>
      </c>
      <c r="C85" s="14" t="s">
        <v>260</v>
      </c>
      <c r="D85" s="15">
        <v>-22.941079999999999</v>
      </c>
      <c r="E85" s="15">
        <v>19.15868</v>
      </c>
      <c r="F85" s="64">
        <f>14+253+10+14</f>
        <v>291</v>
      </c>
      <c r="G85" s="6">
        <f t="shared" si="5"/>
        <v>1.6424999999999998</v>
      </c>
      <c r="H85" s="49">
        <f t="shared" si="6"/>
        <v>477.96749999999997</v>
      </c>
      <c r="I85" s="64">
        <f>325+4+303</f>
        <v>632</v>
      </c>
      <c r="J85" s="6">
        <f t="shared" si="7"/>
        <v>0.43799999999999994</v>
      </c>
      <c r="K85" s="57">
        <f t="shared" si="8"/>
        <v>276.81599999999997</v>
      </c>
      <c r="L85" s="53">
        <f t="shared" si="9"/>
        <v>754.7835</v>
      </c>
    </row>
    <row r="86" spans="1:12" x14ac:dyDescent="0.2">
      <c r="A86" s="38" t="s">
        <v>261</v>
      </c>
      <c r="B86" s="5" t="s">
        <v>262</v>
      </c>
      <c r="C86" s="5">
        <v>491</v>
      </c>
      <c r="D86" s="6">
        <v>-22.954139999999999</v>
      </c>
      <c r="E86" s="6">
        <v>19.280719999999999</v>
      </c>
      <c r="F86" s="38">
        <v>297</v>
      </c>
      <c r="G86" s="6">
        <f t="shared" si="5"/>
        <v>1.6424999999999998</v>
      </c>
      <c r="H86" s="49">
        <f t="shared" si="6"/>
        <v>487.82249999999993</v>
      </c>
      <c r="I86" s="38">
        <v>169</v>
      </c>
      <c r="J86" s="6">
        <f t="shared" si="7"/>
        <v>0.43799999999999994</v>
      </c>
      <c r="K86" s="57">
        <f t="shared" si="8"/>
        <v>74.021999999999991</v>
      </c>
      <c r="L86" s="53">
        <f t="shared" si="9"/>
        <v>561.84449999999993</v>
      </c>
    </row>
    <row r="87" spans="1:12" x14ac:dyDescent="0.2">
      <c r="A87" s="36" t="s">
        <v>263</v>
      </c>
      <c r="B87" s="5" t="s">
        <v>264</v>
      </c>
      <c r="C87" s="6" t="s">
        <v>265</v>
      </c>
      <c r="D87" s="6">
        <v>-23.01445</v>
      </c>
      <c r="E87" s="6">
        <v>18.93817</v>
      </c>
      <c r="F87" s="49"/>
      <c r="G87" s="6">
        <f t="shared" si="5"/>
        <v>1.6424999999999998</v>
      </c>
      <c r="H87" s="49">
        <f t="shared" si="6"/>
        <v>0</v>
      </c>
      <c r="I87" s="49"/>
      <c r="J87" s="6">
        <f t="shared" si="7"/>
        <v>0.43799999999999994</v>
      </c>
      <c r="K87" s="57">
        <f t="shared" si="8"/>
        <v>0</v>
      </c>
      <c r="L87" s="53">
        <f t="shared" si="9"/>
        <v>0</v>
      </c>
    </row>
    <row r="88" spans="1:12" x14ac:dyDescent="0.2">
      <c r="A88" s="41" t="s">
        <v>263</v>
      </c>
      <c r="B88" s="10" t="s">
        <v>266</v>
      </c>
      <c r="C88" s="16">
        <v>493</v>
      </c>
      <c r="D88" s="15">
        <v>-23.01445</v>
      </c>
      <c r="E88" s="15">
        <v>18.93817</v>
      </c>
      <c r="F88" s="64">
        <f>400+8+20</f>
        <v>428</v>
      </c>
      <c r="G88" s="6">
        <f t="shared" si="5"/>
        <v>1.6424999999999998</v>
      </c>
      <c r="H88" s="49">
        <f t="shared" si="6"/>
        <v>702.9899999999999</v>
      </c>
      <c r="I88" s="64">
        <v>117</v>
      </c>
      <c r="J88" s="6">
        <f t="shared" si="7"/>
        <v>0.43799999999999994</v>
      </c>
      <c r="K88" s="57">
        <f t="shared" si="8"/>
        <v>51.245999999999995</v>
      </c>
      <c r="L88" s="53">
        <f t="shared" si="9"/>
        <v>754.23599999999988</v>
      </c>
    </row>
    <row r="89" spans="1:12" x14ac:dyDescent="0.2">
      <c r="A89" s="40" t="s">
        <v>267</v>
      </c>
      <c r="B89" s="10" t="s">
        <v>268</v>
      </c>
      <c r="C89" s="14" t="s">
        <v>269</v>
      </c>
      <c r="D89" s="15">
        <v>-23.006160000000001</v>
      </c>
      <c r="E89" s="15">
        <v>19.038810000000002</v>
      </c>
      <c r="F89" s="64">
        <f>210+10+7</f>
        <v>227</v>
      </c>
      <c r="G89" s="6">
        <f t="shared" si="5"/>
        <v>1.6424999999999998</v>
      </c>
      <c r="H89" s="49">
        <f t="shared" si="6"/>
        <v>372.84749999999997</v>
      </c>
      <c r="I89" s="64">
        <v>315</v>
      </c>
      <c r="J89" s="6">
        <f t="shared" si="7"/>
        <v>0.43799999999999994</v>
      </c>
      <c r="K89" s="57">
        <f t="shared" si="8"/>
        <v>137.96999999999997</v>
      </c>
      <c r="L89" s="53">
        <f t="shared" si="9"/>
        <v>510.81749999999994</v>
      </c>
    </row>
    <row r="90" spans="1:12" x14ac:dyDescent="0.2">
      <c r="A90" s="40" t="s">
        <v>270</v>
      </c>
      <c r="B90" s="10" t="s">
        <v>271</v>
      </c>
      <c r="C90" s="14" t="s">
        <v>272</v>
      </c>
      <c r="D90" s="15">
        <v>-22.99522</v>
      </c>
      <c r="E90" s="15">
        <v>18.999849999999999</v>
      </c>
      <c r="F90" s="64">
        <f>141+4+6</f>
        <v>151</v>
      </c>
      <c r="G90" s="6">
        <f t="shared" si="5"/>
        <v>1.6424999999999998</v>
      </c>
      <c r="H90" s="49">
        <f t="shared" si="6"/>
        <v>248.01749999999998</v>
      </c>
      <c r="I90" s="64">
        <f>185+140</f>
        <v>325</v>
      </c>
      <c r="J90" s="6">
        <f t="shared" si="7"/>
        <v>0.43799999999999994</v>
      </c>
      <c r="K90" s="57">
        <f t="shared" si="8"/>
        <v>142.35</v>
      </c>
      <c r="L90" s="53">
        <f t="shared" si="9"/>
        <v>390.36749999999995</v>
      </c>
    </row>
    <row r="91" spans="1:12" x14ac:dyDescent="0.2">
      <c r="A91" s="40" t="s">
        <v>273</v>
      </c>
      <c r="B91" s="10" t="s">
        <v>274</v>
      </c>
      <c r="C91" s="14" t="s">
        <v>275</v>
      </c>
      <c r="D91" s="15">
        <v>-23.022559999999999</v>
      </c>
      <c r="E91" s="15">
        <v>19.114519999999999</v>
      </c>
      <c r="F91" s="64">
        <f>110+60+6+6</f>
        <v>182</v>
      </c>
      <c r="G91" s="6">
        <f t="shared" si="5"/>
        <v>1.6424999999999998</v>
      </c>
      <c r="H91" s="49">
        <f t="shared" si="6"/>
        <v>298.93499999999995</v>
      </c>
      <c r="I91" s="64">
        <f>210+150</f>
        <v>360</v>
      </c>
      <c r="J91" s="6">
        <f t="shared" si="7"/>
        <v>0.43799999999999994</v>
      </c>
      <c r="K91" s="57">
        <f t="shared" si="8"/>
        <v>157.67999999999998</v>
      </c>
      <c r="L91" s="53">
        <f t="shared" si="9"/>
        <v>456.6149999999999</v>
      </c>
    </row>
    <row r="92" spans="1:12" x14ac:dyDescent="0.2">
      <c r="A92" s="40" t="s">
        <v>276</v>
      </c>
      <c r="B92" s="10" t="s">
        <v>277</v>
      </c>
      <c r="C92" s="14" t="s">
        <v>278</v>
      </c>
      <c r="D92" s="15"/>
      <c r="E92" s="15"/>
      <c r="F92" s="64">
        <f>115+5+5+3</f>
        <v>128</v>
      </c>
      <c r="G92" s="6">
        <f t="shared" si="5"/>
        <v>1.6424999999999998</v>
      </c>
      <c r="H92" s="49">
        <f t="shared" si="6"/>
        <v>210.23999999999998</v>
      </c>
      <c r="I92" s="64"/>
      <c r="J92" s="6">
        <f t="shared" si="7"/>
        <v>0.43799999999999994</v>
      </c>
      <c r="K92" s="57">
        <f t="shared" si="8"/>
        <v>0</v>
      </c>
      <c r="L92" s="53">
        <f t="shared" si="9"/>
        <v>210.23999999999998</v>
      </c>
    </row>
    <row r="93" spans="1:12" x14ac:dyDescent="0.2">
      <c r="A93" s="40" t="s">
        <v>279</v>
      </c>
      <c r="B93" s="10" t="s">
        <v>280</v>
      </c>
      <c r="C93" s="14" t="s">
        <v>281</v>
      </c>
      <c r="D93" s="15">
        <v>-23.005780000000001</v>
      </c>
      <c r="E93" s="15">
        <v>19.243130000000001</v>
      </c>
      <c r="F93" s="64">
        <v>518</v>
      </c>
      <c r="G93" s="6">
        <f t="shared" si="5"/>
        <v>1.6424999999999998</v>
      </c>
      <c r="H93" s="49">
        <f t="shared" si="6"/>
        <v>850.81499999999994</v>
      </c>
      <c r="I93" s="64">
        <v>554</v>
      </c>
      <c r="J93" s="6">
        <f t="shared" si="7"/>
        <v>0.43799999999999994</v>
      </c>
      <c r="K93" s="57">
        <f t="shared" si="8"/>
        <v>242.65199999999996</v>
      </c>
      <c r="L93" s="53">
        <f t="shared" si="9"/>
        <v>1093.4669999999999</v>
      </c>
    </row>
    <row r="94" spans="1:12" x14ac:dyDescent="0.2">
      <c r="A94" s="41" t="s">
        <v>282</v>
      </c>
      <c r="B94" s="10" t="s">
        <v>283</v>
      </c>
      <c r="C94" s="16">
        <v>497</v>
      </c>
      <c r="D94" s="15">
        <v>-23.116160000000001</v>
      </c>
      <c r="E94" s="15">
        <v>18.96931</v>
      </c>
      <c r="F94" s="64">
        <f>150+20+2</f>
        <v>172</v>
      </c>
      <c r="G94" s="6">
        <f t="shared" si="5"/>
        <v>1.6424999999999998</v>
      </c>
      <c r="H94" s="49">
        <f t="shared" si="6"/>
        <v>282.51</v>
      </c>
      <c r="I94" s="64">
        <f>1500+300+9+15</f>
        <v>1824</v>
      </c>
      <c r="J94" s="6">
        <f t="shared" si="7"/>
        <v>0.43799999999999994</v>
      </c>
      <c r="K94" s="57">
        <f t="shared" si="8"/>
        <v>798.91199999999992</v>
      </c>
      <c r="L94" s="53">
        <f t="shared" si="9"/>
        <v>1081.422</v>
      </c>
    </row>
    <row r="95" spans="1:12" x14ac:dyDescent="0.2">
      <c r="A95" s="39" t="s">
        <v>284</v>
      </c>
      <c r="B95" s="10" t="s">
        <v>285</v>
      </c>
      <c r="C95" s="9" t="s">
        <v>286</v>
      </c>
      <c r="D95" s="11">
        <v>-23.081510000000002</v>
      </c>
      <c r="E95" s="11">
        <v>18.999379999999999</v>
      </c>
      <c r="F95" s="63">
        <v>165</v>
      </c>
      <c r="G95" s="6">
        <f t="shared" si="5"/>
        <v>1.6424999999999998</v>
      </c>
      <c r="H95" s="49">
        <f t="shared" si="6"/>
        <v>271.01249999999999</v>
      </c>
      <c r="I95" s="63">
        <f>300+15+500+70</f>
        <v>885</v>
      </c>
      <c r="J95" s="6">
        <f t="shared" si="7"/>
        <v>0.43799999999999994</v>
      </c>
      <c r="K95" s="57">
        <f t="shared" si="8"/>
        <v>387.62999999999994</v>
      </c>
      <c r="L95" s="53">
        <f t="shared" si="9"/>
        <v>658.64249999999993</v>
      </c>
    </row>
    <row r="96" spans="1:12" x14ac:dyDescent="0.2">
      <c r="A96" s="41" t="s">
        <v>282</v>
      </c>
      <c r="B96" s="10" t="s">
        <v>287</v>
      </c>
      <c r="C96" s="16" t="s">
        <v>288</v>
      </c>
      <c r="D96" s="15">
        <v>-23.042829999999999</v>
      </c>
      <c r="E96" s="15">
        <v>18.959769999999999</v>
      </c>
      <c r="F96" s="64">
        <f>475+365+296</f>
        <v>1136</v>
      </c>
      <c r="G96" s="6">
        <f t="shared" si="5"/>
        <v>1.6424999999999998</v>
      </c>
      <c r="H96" s="49">
        <f t="shared" si="6"/>
        <v>1865.8799999999999</v>
      </c>
      <c r="I96" s="64">
        <v>45</v>
      </c>
      <c r="J96" s="6">
        <f t="shared" si="7"/>
        <v>0.43799999999999994</v>
      </c>
      <c r="K96" s="57">
        <f t="shared" si="8"/>
        <v>19.709999999999997</v>
      </c>
      <c r="L96" s="53">
        <f t="shared" si="9"/>
        <v>1885.59</v>
      </c>
    </row>
    <row r="97" spans="1:12" x14ac:dyDescent="0.2">
      <c r="A97" s="40" t="s">
        <v>289</v>
      </c>
      <c r="B97" s="10" t="s">
        <v>290</v>
      </c>
      <c r="C97" s="14" t="s">
        <v>291</v>
      </c>
      <c r="D97" s="15">
        <v>-23.067900000000002</v>
      </c>
      <c r="E97" s="15">
        <v>19.07132</v>
      </c>
      <c r="F97" s="64">
        <v>264</v>
      </c>
      <c r="G97" s="6">
        <f t="shared" si="5"/>
        <v>1.6424999999999998</v>
      </c>
      <c r="H97" s="49">
        <f t="shared" si="6"/>
        <v>433.61999999999995</v>
      </c>
      <c r="I97" s="64">
        <v>255</v>
      </c>
      <c r="J97" s="6">
        <f t="shared" si="7"/>
        <v>0.43799999999999994</v>
      </c>
      <c r="K97" s="57">
        <f t="shared" si="8"/>
        <v>111.68999999999998</v>
      </c>
      <c r="L97" s="53">
        <f t="shared" si="9"/>
        <v>545.30999999999995</v>
      </c>
    </row>
    <row r="98" spans="1:12" x14ac:dyDescent="0.2">
      <c r="A98" s="40" t="s">
        <v>292</v>
      </c>
      <c r="B98" s="10" t="s">
        <v>293</v>
      </c>
      <c r="C98" s="14" t="s">
        <v>294</v>
      </c>
      <c r="D98" s="15">
        <v>-23.11937</v>
      </c>
      <c r="E98" s="15">
        <v>19.201350000000001</v>
      </c>
      <c r="F98" s="64">
        <f>250+15+15</f>
        <v>280</v>
      </c>
      <c r="G98" s="6">
        <f t="shared" si="5"/>
        <v>1.6424999999999998</v>
      </c>
      <c r="H98" s="49">
        <f t="shared" si="6"/>
        <v>459.9</v>
      </c>
      <c r="I98" s="64">
        <f>145+200</f>
        <v>345</v>
      </c>
      <c r="J98" s="6">
        <f t="shared" si="7"/>
        <v>0.43799999999999994</v>
      </c>
      <c r="K98" s="57">
        <f t="shared" si="8"/>
        <v>151.10999999999999</v>
      </c>
      <c r="L98" s="53">
        <f t="shared" si="9"/>
        <v>611.01</v>
      </c>
    </row>
    <row r="99" spans="1:12" x14ac:dyDescent="0.2">
      <c r="A99" s="41" t="s">
        <v>295</v>
      </c>
      <c r="B99" s="10" t="s">
        <v>296</v>
      </c>
      <c r="C99" s="16" t="s">
        <v>297</v>
      </c>
      <c r="D99" s="15">
        <v>-23.148479999999999</v>
      </c>
      <c r="E99" s="15">
        <v>18.945460000000001</v>
      </c>
      <c r="F99" s="64">
        <f>17+3+4+130</f>
        <v>154</v>
      </c>
      <c r="G99" s="6">
        <f t="shared" si="5"/>
        <v>1.6424999999999998</v>
      </c>
      <c r="H99" s="49">
        <f t="shared" si="6"/>
        <v>252.94499999999996</v>
      </c>
      <c r="I99" s="64">
        <v>1000</v>
      </c>
      <c r="J99" s="6">
        <f t="shared" si="7"/>
        <v>0.43799999999999994</v>
      </c>
      <c r="K99" s="57">
        <f t="shared" si="8"/>
        <v>437.99999999999994</v>
      </c>
      <c r="L99" s="53">
        <f t="shared" si="9"/>
        <v>690.94499999999994</v>
      </c>
    </row>
    <row r="100" spans="1:12" x14ac:dyDescent="0.2">
      <c r="A100" s="41" t="s">
        <v>298</v>
      </c>
      <c r="B100" s="10" t="s">
        <v>299</v>
      </c>
      <c r="C100" s="16">
        <v>501</v>
      </c>
      <c r="D100" s="15">
        <v>-23.195869999999999</v>
      </c>
      <c r="E100" s="15">
        <v>18.939579999999999</v>
      </c>
      <c r="F100" s="64">
        <v>280</v>
      </c>
      <c r="G100" s="6">
        <f t="shared" si="5"/>
        <v>1.6424999999999998</v>
      </c>
      <c r="H100" s="49">
        <f t="shared" si="6"/>
        <v>459.9</v>
      </c>
      <c r="I100" s="64">
        <f>350+100</f>
        <v>450</v>
      </c>
      <c r="J100" s="6">
        <f t="shared" si="7"/>
        <v>0.43799999999999994</v>
      </c>
      <c r="K100" s="57">
        <f t="shared" si="8"/>
        <v>197.09999999999997</v>
      </c>
      <c r="L100" s="53">
        <f t="shared" si="9"/>
        <v>657</v>
      </c>
    </row>
    <row r="101" spans="1:12" x14ac:dyDescent="0.2">
      <c r="A101" s="40" t="s">
        <v>300</v>
      </c>
      <c r="B101" s="10" t="s">
        <v>301</v>
      </c>
      <c r="C101" s="14" t="s">
        <v>302</v>
      </c>
      <c r="D101" s="15">
        <v>-22.199539999999999</v>
      </c>
      <c r="E101" s="15">
        <v>18.96649</v>
      </c>
      <c r="F101" s="64">
        <v>195</v>
      </c>
      <c r="G101" s="6">
        <f t="shared" si="5"/>
        <v>1.6424999999999998</v>
      </c>
      <c r="H101" s="49">
        <f t="shared" si="6"/>
        <v>320.28749999999997</v>
      </c>
      <c r="I101" s="64">
        <v>842</v>
      </c>
      <c r="J101" s="6">
        <f t="shared" si="7"/>
        <v>0.43799999999999994</v>
      </c>
      <c r="K101" s="57">
        <f t="shared" si="8"/>
        <v>368.79599999999994</v>
      </c>
      <c r="L101" s="53">
        <f t="shared" si="9"/>
        <v>689.08349999999996</v>
      </c>
    </row>
    <row r="102" spans="1:12" x14ac:dyDescent="0.2">
      <c r="A102" s="40" t="s">
        <v>303</v>
      </c>
      <c r="B102" s="10" t="s">
        <v>304</v>
      </c>
      <c r="C102" s="14" t="s">
        <v>305</v>
      </c>
      <c r="D102" s="15">
        <v>-23.167369999999998</v>
      </c>
      <c r="E102" s="15">
        <v>19.070740000000001</v>
      </c>
      <c r="F102" s="64">
        <v>210</v>
      </c>
      <c r="G102" s="6">
        <f t="shared" si="5"/>
        <v>1.6424999999999998</v>
      </c>
      <c r="H102" s="49">
        <f t="shared" si="6"/>
        <v>344.92499999999995</v>
      </c>
      <c r="I102" s="64">
        <v>1050</v>
      </c>
      <c r="J102" s="6">
        <f t="shared" si="7"/>
        <v>0.43799999999999994</v>
      </c>
      <c r="K102" s="57">
        <f t="shared" si="8"/>
        <v>459.89999999999992</v>
      </c>
      <c r="L102" s="53">
        <f t="shared" si="9"/>
        <v>804.82499999999982</v>
      </c>
    </row>
    <row r="103" spans="1:12" x14ac:dyDescent="0.2">
      <c r="A103" s="36" t="s">
        <v>303</v>
      </c>
      <c r="B103" s="5" t="s">
        <v>306</v>
      </c>
      <c r="C103" s="6" t="s">
        <v>307</v>
      </c>
      <c r="D103" s="6">
        <v>-23.175940000000001</v>
      </c>
      <c r="E103" s="6">
        <v>19.069199999999999</v>
      </c>
      <c r="F103" s="49">
        <f>100+20+10</f>
        <v>130</v>
      </c>
      <c r="G103" s="6">
        <f t="shared" si="5"/>
        <v>1.6424999999999998</v>
      </c>
      <c r="H103" s="49">
        <f t="shared" si="6"/>
        <v>213.52499999999998</v>
      </c>
      <c r="I103" s="49">
        <f>600+100+400+12</f>
        <v>1112</v>
      </c>
      <c r="J103" s="6">
        <f t="shared" si="7"/>
        <v>0.43799999999999994</v>
      </c>
      <c r="K103" s="57">
        <f t="shared" si="8"/>
        <v>487.05599999999993</v>
      </c>
      <c r="L103" s="53">
        <f t="shared" si="9"/>
        <v>700.5809999999999</v>
      </c>
    </row>
    <row r="104" spans="1:12" x14ac:dyDescent="0.2">
      <c r="A104" s="40" t="s">
        <v>308</v>
      </c>
      <c r="B104" s="10" t="s">
        <v>309</v>
      </c>
      <c r="C104" s="14" t="s">
        <v>310</v>
      </c>
      <c r="D104" s="15"/>
      <c r="E104" s="15"/>
      <c r="F104" s="64">
        <v>353</v>
      </c>
      <c r="G104" s="6">
        <f t="shared" si="5"/>
        <v>1.6424999999999998</v>
      </c>
      <c r="H104" s="49">
        <f t="shared" si="6"/>
        <v>579.8024999999999</v>
      </c>
      <c r="I104" s="64">
        <f>250+200</f>
        <v>450</v>
      </c>
      <c r="J104" s="6">
        <f t="shared" si="7"/>
        <v>0.43799999999999994</v>
      </c>
      <c r="K104" s="57">
        <f t="shared" si="8"/>
        <v>197.09999999999997</v>
      </c>
      <c r="L104" s="53">
        <f t="shared" si="9"/>
        <v>776.90249999999992</v>
      </c>
    </row>
    <row r="105" spans="1:12" x14ac:dyDescent="0.2">
      <c r="A105" s="41" t="s">
        <v>311</v>
      </c>
      <c r="B105" s="10" t="s">
        <v>312</v>
      </c>
      <c r="C105" s="16">
        <v>504</v>
      </c>
      <c r="D105" s="15">
        <v>-23.202870000000001</v>
      </c>
      <c r="E105" s="15">
        <v>19.1267</v>
      </c>
      <c r="F105" s="64">
        <v>113</v>
      </c>
      <c r="G105" s="6">
        <f t="shared" si="5"/>
        <v>1.6424999999999998</v>
      </c>
      <c r="H105" s="49">
        <f t="shared" si="6"/>
        <v>185.60249999999999</v>
      </c>
      <c r="I105" s="64">
        <v>360</v>
      </c>
      <c r="J105" s="6">
        <f t="shared" si="7"/>
        <v>0.43799999999999994</v>
      </c>
      <c r="K105" s="57">
        <f t="shared" si="8"/>
        <v>157.67999999999998</v>
      </c>
      <c r="L105" s="53">
        <f t="shared" si="9"/>
        <v>343.28249999999997</v>
      </c>
    </row>
    <row r="106" spans="1:12" x14ac:dyDescent="0.2">
      <c r="A106" s="40" t="s">
        <v>313</v>
      </c>
      <c r="B106" s="10" t="s">
        <v>314</v>
      </c>
      <c r="C106" s="14" t="s">
        <v>315</v>
      </c>
      <c r="D106" s="15">
        <v>-23.159500000000001</v>
      </c>
      <c r="E106" s="15">
        <v>19.215699999999998</v>
      </c>
      <c r="F106" s="64">
        <v>467</v>
      </c>
      <c r="G106" s="6">
        <f t="shared" si="5"/>
        <v>1.6424999999999998</v>
      </c>
      <c r="H106" s="49">
        <f t="shared" si="6"/>
        <v>767.0474999999999</v>
      </c>
      <c r="I106" s="64">
        <v>295</v>
      </c>
      <c r="J106" s="6">
        <f t="shared" si="7"/>
        <v>0.43799999999999994</v>
      </c>
      <c r="K106" s="57">
        <f t="shared" si="8"/>
        <v>129.20999999999998</v>
      </c>
      <c r="L106" s="53">
        <f t="shared" si="9"/>
        <v>896.25749999999994</v>
      </c>
    </row>
    <row r="107" spans="1:12" x14ac:dyDescent="0.2">
      <c r="A107" s="36" t="s">
        <v>316</v>
      </c>
      <c r="B107" s="5" t="s">
        <v>317</v>
      </c>
      <c r="C107" s="6"/>
      <c r="D107" s="6">
        <v>-22.802499999999998</v>
      </c>
      <c r="E107" s="6">
        <v>19.730689999999999</v>
      </c>
      <c r="F107" s="49">
        <v>250</v>
      </c>
      <c r="G107" s="6">
        <f t="shared" si="5"/>
        <v>1.6424999999999998</v>
      </c>
      <c r="H107" s="49">
        <f t="shared" si="6"/>
        <v>410.62499999999994</v>
      </c>
      <c r="I107" s="49">
        <v>220</v>
      </c>
      <c r="J107" s="6">
        <f t="shared" si="7"/>
        <v>0.43799999999999994</v>
      </c>
      <c r="K107" s="57">
        <f t="shared" si="8"/>
        <v>96.359999999999985</v>
      </c>
      <c r="L107" s="53">
        <f t="shared" si="9"/>
        <v>506.9849999999999</v>
      </c>
    </row>
    <row r="108" spans="1:12" x14ac:dyDescent="0.2">
      <c r="A108" s="40" t="s">
        <v>318</v>
      </c>
      <c r="B108" s="10" t="s">
        <v>319</v>
      </c>
      <c r="C108" s="14" t="s">
        <v>320</v>
      </c>
      <c r="D108" s="15">
        <v>-23.272690000000001</v>
      </c>
      <c r="E108" s="15">
        <v>18.846329999999998</v>
      </c>
      <c r="F108" s="64"/>
      <c r="G108" s="6">
        <f t="shared" si="5"/>
        <v>1.6424999999999998</v>
      </c>
      <c r="H108" s="49">
        <f t="shared" si="6"/>
        <v>0</v>
      </c>
      <c r="I108" s="64"/>
      <c r="J108" s="6">
        <f t="shared" si="7"/>
        <v>0.43799999999999994</v>
      </c>
      <c r="K108" s="57">
        <f t="shared" si="8"/>
        <v>0</v>
      </c>
      <c r="L108" s="53">
        <f t="shared" si="9"/>
        <v>0</v>
      </c>
    </row>
    <row r="109" spans="1:12" x14ac:dyDescent="0.2">
      <c r="A109" s="36" t="s">
        <v>321</v>
      </c>
      <c r="B109" s="5" t="s">
        <v>322</v>
      </c>
      <c r="C109" s="6"/>
      <c r="D109" s="6" t="s">
        <v>185</v>
      </c>
      <c r="E109" s="6" t="s">
        <v>185</v>
      </c>
      <c r="F109" s="49">
        <v>450</v>
      </c>
      <c r="G109" s="6">
        <f t="shared" si="5"/>
        <v>1.6424999999999998</v>
      </c>
      <c r="H109" s="49">
        <f t="shared" si="6"/>
        <v>739.12499999999989</v>
      </c>
      <c r="I109" s="49">
        <v>500</v>
      </c>
      <c r="J109" s="6">
        <f t="shared" si="7"/>
        <v>0.43799999999999994</v>
      </c>
      <c r="K109" s="57">
        <f t="shared" si="8"/>
        <v>218.99999999999997</v>
      </c>
      <c r="L109" s="53">
        <f t="shared" si="9"/>
        <v>958.12499999999989</v>
      </c>
    </row>
    <row r="110" spans="1:12" x14ac:dyDescent="0.2">
      <c r="A110" s="41" t="s">
        <v>323</v>
      </c>
      <c r="B110" s="10" t="s">
        <v>324</v>
      </c>
      <c r="C110" s="16">
        <v>525</v>
      </c>
      <c r="D110" s="15"/>
      <c r="E110" s="15"/>
      <c r="F110" s="64">
        <f>158+3</f>
        <v>161</v>
      </c>
      <c r="G110" s="6">
        <f t="shared" si="5"/>
        <v>1.6424999999999998</v>
      </c>
      <c r="H110" s="49">
        <f t="shared" si="6"/>
        <v>264.4425</v>
      </c>
      <c r="I110" s="64"/>
      <c r="J110" s="6">
        <f t="shared" si="7"/>
        <v>0.43799999999999994</v>
      </c>
      <c r="K110" s="57">
        <f t="shared" si="8"/>
        <v>0</v>
      </c>
      <c r="L110" s="53">
        <f t="shared" si="9"/>
        <v>264.4425</v>
      </c>
    </row>
    <row r="111" spans="1:12" x14ac:dyDescent="0.2">
      <c r="A111" s="40" t="s">
        <v>325</v>
      </c>
      <c r="B111" s="10" t="s">
        <v>326</v>
      </c>
      <c r="C111" s="14" t="s">
        <v>327</v>
      </c>
      <c r="D111" s="15">
        <v>-23.054880000000001</v>
      </c>
      <c r="E111" s="15">
        <v>18.855170000000001</v>
      </c>
      <c r="F111" s="64">
        <v>350</v>
      </c>
      <c r="G111" s="6">
        <f t="shared" si="5"/>
        <v>1.6424999999999998</v>
      </c>
      <c r="H111" s="49">
        <f t="shared" si="6"/>
        <v>574.875</v>
      </c>
      <c r="I111" s="64">
        <v>600</v>
      </c>
      <c r="J111" s="6">
        <f t="shared" si="7"/>
        <v>0.43799999999999994</v>
      </c>
      <c r="K111" s="57">
        <f t="shared" si="8"/>
        <v>262.79999999999995</v>
      </c>
      <c r="L111" s="53">
        <f t="shared" si="9"/>
        <v>837.67499999999995</v>
      </c>
    </row>
    <row r="112" spans="1:12" x14ac:dyDescent="0.2">
      <c r="A112" s="41" t="s">
        <v>328</v>
      </c>
      <c r="B112" s="10" t="s">
        <v>329</v>
      </c>
      <c r="C112" s="16">
        <v>527</v>
      </c>
      <c r="D112" s="15">
        <v>-23.082789999999999</v>
      </c>
      <c r="E112" s="15">
        <v>18.828289999999999</v>
      </c>
      <c r="F112" s="64">
        <v>206</v>
      </c>
      <c r="G112" s="6">
        <f t="shared" si="5"/>
        <v>1.6424999999999998</v>
      </c>
      <c r="H112" s="49">
        <f t="shared" si="6"/>
        <v>338.35499999999996</v>
      </c>
      <c r="I112" s="64">
        <v>30</v>
      </c>
      <c r="J112" s="6">
        <f t="shared" si="7"/>
        <v>0.43799999999999994</v>
      </c>
      <c r="K112" s="57">
        <f t="shared" si="8"/>
        <v>13.139999999999999</v>
      </c>
      <c r="L112" s="53">
        <f t="shared" si="9"/>
        <v>351.49499999999995</v>
      </c>
    </row>
    <row r="113" spans="1:12" x14ac:dyDescent="0.2">
      <c r="A113" s="40" t="s">
        <v>330</v>
      </c>
      <c r="B113" s="10" t="s">
        <v>331</v>
      </c>
      <c r="C113" s="14" t="s">
        <v>331</v>
      </c>
      <c r="D113" s="15">
        <v>-23.159120000000001</v>
      </c>
      <c r="E113" s="15">
        <v>18.852910000000001</v>
      </c>
      <c r="F113" s="64"/>
      <c r="G113" s="6">
        <f t="shared" si="5"/>
        <v>1.6424999999999998</v>
      </c>
      <c r="H113" s="49">
        <f t="shared" si="6"/>
        <v>0</v>
      </c>
      <c r="I113" s="64"/>
      <c r="J113" s="6">
        <f t="shared" si="7"/>
        <v>0.43799999999999994</v>
      </c>
      <c r="K113" s="57">
        <f t="shared" si="8"/>
        <v>0</v>
      </c>
      <c r="L113" s="53">
        <f t="shared" si="9"/>
        <v>0</v>
      </c>
    </row>
    <row r="114" spans="1:12" x14ac:dyDescent="0.2">
      <c r="A114" s="38" t="s">
        <v>332</v>
      </c>
      <c r="B114" s="5" t="s">
        <v>333</v>
      </c>
      <c r="C114" s="5">
        <v>531</v>
      </c>
      <c r="D114" s="6"/>
      <c r="E114" s="6"/>
      <c r="F114" s="38">
        <v>70</v>
      </c>
      <c r="G114" s="6">
        <f t="shared" si="5"/>
        <v>1.6424999999999998</v>
      </c>
      <c r="H114" s="49">
        <f t="shared" si="6"/>
        <v>114.97499999999999</v>
      </c>
      <c r="I114" s="38">
        <v>2100</v>
      </c>
      <c r="J114" s="6">
        <f t="shared" si="7"/>
        <v>0.43799999999999994</v>
      </c>
      <c r="K114" s="57">
        <f t="shared" si="8"/>
        <v>919.79999999999984</v>
      </c>
      <c r="L114" s="53">
        <f t="shared" si="9"/>
        <v>1034.7749999999999</v>
      </c>
    </row>
    <row r="115" spans="1:12" x14ac:dyDescent="0.2">
      <c r="A115" s="37" t="s">
        <v>334</v>
      </c>
      <c r="B115" s="5" t="s">
        <v>335</v>
      </c>
      <c r="C115" s="5">
        <v>533</v>
      </c>
      <c r="D115" s="6"/>
      <c r="E115" s="6"/>
      <c r="F115" s="38">
        <v>40</v>
      </c>
      <c r="G115" s="6">
        <f t="shared" si="5"/>
        <v>1.6424999999999998</v>
      </c>
      <c r="H115" s="49">
        <f t="shared" si="6"/>
        <v>65.699999999999989</v>
      </c>
      <c r="I115" s="38">
        <v>1275</v>
      </c>
      <c r="J115" s="6">
        <f t="shared" si="7"/>
        <v>0.43799999999999994</v>
      </c>
      <c r="K115" s="57">
        <f t="shared" si="8"/>
        <v>558.44999999999993</v>
      </c>
      <c r="L115" s="53">
        <f t="shared" si="9"/>
        <v>624.14999999999986</v>
      </c>
    </row>
    <row r="116" spans="1:12" x14ac:dyDescent="0.2">
      <c r="A116" s="38" t="s">
        <v>336</v>
      </c>
      <c r="B116" s="5" t="s">
        <v>337</v>
      </c>
      <c r="C116" s="5">
        <v>534</v>
      </c>
      <c r="D116" s="6">
        <v>-23.316240000000001</v>
      </c>
      <c r="E116" s="6">
        <v>18.50996</v>
      </c>
      <c r="F116" s="38">
        <v>20</v>
      </c>
      <c r="G116" s="6">
        <f t="shared" si="5"/>
        <v>1.6424999999999998</v>
      </c>
      <c r="H116" s="49">
        <f t="shared" si="6"/>
        <v>32.849999999999994</v>
      </c>
      <c r="I116" s="38">
        <v>1154</v>
      </c>
      <c r="J116" s="6">
        <f t="shared" si="7"/>
        <v>0.43799999999999994</v>
      </c>
      <c r="K116" s="57">
        <f t="shared" si="8"/>
        <v>505.45199999999994</v>
      </c>
      <c r="L116" s="53">
        <f t="shared" si="9"/>
        <v>538.30199999999991</v>
      </c>
    </row>
    <row r="117" spans="1:12" x14ac:dyDescent="0.2">
      <c r="A117" s="40" t="s">
        <v>338</v>
      </c>
      <c r="B117" s="10" t="s">
        <v>339</v>
      </c>
      <c r="C117" s="14" t="s">
        <v>340</v>
      </c>
      <c r="D117" s="15">
        <v>-23.283449999999998</v>
      </c>
      <c r="E117" s="15">
        <v>18.639299999999999</v>
      </c>
      <c r="F117" s="64">
        <f>2+5+3+2</f>
        <v>12</v>
      </c>
      <c r="G117" s="6">
        <f t="shared" si="5"/>
        <v>1.6424999999999998</v>
      </c>
      <c r="H117" s="49">
        <f t="shared" si="6"/>
        <v>19.709999999999997</v>
      </c>
      <c r="I117" s="64">
        <v>500</v>
      </c>
      <c r="J117" s="6">
        <f t="shared" si="7"/>
        <v>0.43799999999999994</v>
      </c>
      <c r="K117" s="57">
        <f t="shared" si="8"/>
        <v>218.99999999999997</v>
      </c>
      <c r="L117" s="53">
        <f t="shared" si="9"/>
        <v>238.70999999999998</v>
      </c>
    </row>
    <row r="118" spans="1:12" x14ac:dyDescent="0.2">
      <c r="A118" s="36" t="s">
        <v>341</v>
      </c>
      <c r="B118" s="5" t="s">
        <v>342</v>
      </c>
      <c r="C118" s="6"/>
      <c r="D118" s="6">
        <v>-23.343969999999999</v>
      </c>
      <c r="E118" s="6">
        <v>18.594100000000001</v>
      </c>
      <c r="F118" s="49">
        <v>22</v>
      </c>
      <c r="G118" s="6">
        <f t="shared" si="5"/>
        <v>1.6424999999999998</v>
      </c>
      <c r="H118" s="49">
        <f t="shared" si="6"/>
        <v>36.134999999999998</v>
      </c>
      <c r="I118" s="49">
        <v>500</v>
      </c>
      <c r="J118" s="6">
        <f t="shared" si="7"/>
        <v>0.43799999999999994</v>
      </c>
      <c r="K118" s="57">
        <f t="shared" si="8"/>
        <v>218.99999999999997</v>
      </c>
      <c r="L118" s="53">
        <f t="shared" si="9"/>
        <v>255.13499999999996</v>
      </c>
    </row>
    <row r="119" spans="1:12" x14ac:dyDescent="0.2">
      <c r="A119" s="40" t="s">
        <v>343</v>
      </c>
      <c r="B119" s="10" t="s">
        <v>344</v>
      </c>
      <c r="C119" s="14" t="s">
        <v>345</v>
      </c>
      <c r="D119" s="15"/>
      <c r="E119" s="15"/>
      <c r="F119" s="64">
        <v>40</v>
      </c>
      <c r="G119" s="6">
        <f t="shared" si="5"/>
        <v>1.6424999999999998</v>
      </c>
      <c r="H119" s="49">
        <f t="shared" si="6"/>
        <v>65.699999999999989</v>
      </c>
      <c r="I119" s="64">
        <v>900</v>
      </c>
      <c r="J119" s="6">
        <f t="shared" si="7"/>
        <v>0.43799999999999994</v>
      </c>
      <c r="K119" s="57">
        <f t="shared" si="8"/>
        <v>394.19999999999993</v>
      </c>
      <c r="L119" s="53">
        <f t="shared" si="9"/>
        <v>459.89999999999992</v>
      </c>
    </row>
    <row r="120" spans="1:12" x14ac:dyDescent="0.2">
      <c r="A120" s="38" t="s">
        <v>346</v>
      </c>
      <c r="B120" s="5" t="s">
        <v>347</v>
      </c>
      <c r="C120" s="5">
        <v>539</v>
      </c>
      <c r="D120" s="6">
        <v>-23.341470000000001</v>
      </c>
      <c r="E120" s="6">
        <v>18.516210000000001</v>
      </c>
      <c r="F120" s="38">
        <v>38</v>
      </c>
      <c r="G120" s="6">
        <f t="shared" si="5"/>
        <v>1.6424999999999998</v>
      </c>
      <c r="H120" s="49">
        <f t="shared" si="6"/>
        <v>62.414999999999992</v>
      </c>
      <c r="I120" s="38">
        <v>591</v>
      </c>
      <c r="J120" s="6">
        <f t="shared" si="7"/>
        <v>0.43799999999999994</v>
      </c>
      <c r="K120" s="57">
        <f t="shared" si="8"/>
        <v>258.85799999999995</v>
      </c>
      <c r="L120" s="53">
        <f t="shared" si="9"/>
        <v>321.27299999999991</v>
      </c>
    </row>
    <row r="121" spans="1:12" x14ac:dyDescent="0.2">
      <c r="A121" s="38" t="s">
        <v>348</v>
      </c>
      <c r="B121" s="5" t="s">
        <v>349</v>
      </c>
      <c r="C121" s="5">
        <v>539</v>
      </c>
      <c r="D121" s="6"/>
      <c r="E121" s="6"/>
      <c r="F121" s="49">
        <v>16</v>
      </c>
      <c r="G121" s="6">
        <f t="shared" si="5"/>
        <v>1.6424999999999998</v>
      </c>
      <c r="H121" s="49">
        <f t="shared" si="6"/>
        <v>26.279999999999998</v>
      </c>
      <c r="I121" s="49">
        <v>1421</v>
      </c>
      <c r="J121" s="6">
        <f t="shared" si="7"/>
        <v>0.43799999999999994</v>
      </c>
      <c r="K121" s="57">
        <f t="shared" si="8"/>
        <v>622.39799999999991</v>
      </c>
      <c r="L121" s="53">
        <f t="shared" si="9"/>
        <v>648.67799999999988</v>
      </c>
    </row>
    <row r="122" spans="1:12" x14ac:dyDescent="0.2">
      <c r="A122" s="41" t="s">
        <v>350</v>
      </c>
      <c r="B122" s="10" t="s">
        <v>351</v>
      </c>
      <c r="C122" s="16">
        <v>546</v>
      </c>
      <c r="D122" s="15">
        <v>-23.448530000000002</v>
      </c>
      <c r="E122" s="15">
        <v>18.593240000000002</v>
      </c>
      <c r="F122" s="64"/>
      <c r="G122" s="6">
        <f t="shared" si="5"/>
        <v>1.6424999999999998</v>
      </c>
      <c r="H122" s="49">
        <f t="shared" si="6"/>
        <v>0</v>
      </c>
      <c r="I122" s="64"/>
      <c r="J122" s="6">
        <f t="shared" si="7"/>
        <v>0.43799999999999994</v>
      </c>
      <c r="K122" s="57">
        <f t="shared" si="8"/>
        <v>0</v>
      </c>
      <c r="L122" s="53">
        <f t="shared" si="9"/>
        <v>0</v>
      </c>
    </row>
    <row r="123" spans="1:12" x14ac:dyDescent="0.2">
      <c r="A123" s="38" t="s">
        <v>350</v>
      </c>
      <c r="B123" s="5" t="s">
        <v>352</v>
      </c>
      <c r="C123" s="5">
        <v>540</v>
      </c>
      <c r="D123" s="6">
        <v>-23.450520000000001</v>
      </c>
      <c r="E123" s="6">
        <v>18.542829999999999</v>
      </c>
      <c r="F123" s="38">
        <v>20</v>
      </c>
      <c r="G123" s="6">
        <f t="shared" si="5"/>
        <v>1.6424999999999998</v>
      </c>
      <c r="H123" s="49">
        <f t="shared" si="6"/>
        <v>32.849999999999994</v>
      </c>
      <c r="I123" s="38">
        <v>2000</v>
      </c>
      <c r="J123" s="6">
        <f t="shared" si="7"/>
        <v>0.43799999999999994</v>
      </c>
      <c r="K123" s="57">
        <f t="shared" si="8"/>
        <v>875.99999999999989</v>
      </c>
      <c r="L123" s="53">
        <f t="shared" si="9"/>
        <v>908.84999999999991</v>
      </c>
    </row>
    <row r="124" spans="1:12" x14ac:dyDescent="0.2">
      <c r="A124" s="38" t="s">
        <v>353</v>
      </c>
      <c r="B124" s="5" t="s">
        <v>354</v>
      </c>
      <c r="C124" s="5">
        <v>541</v>
      </c>
      <c r="D124" s="6">
        <v>-23.44417</v>
      </c>
      <c r="E124" s="6">
        <v>18.47476</v>
      </c>
      <c r="F124" s="38">
        <v>67</v>
      </c>
      <c r="G124" s="6">
        <f t="shared" si="5"/>
        <v>1.6424999999999998</v>
      </c>
      <c r="H124" s="49">
        <f t="shared" si="6"/>
        <v>110.04749999999999</v>
      </c>
      <c r="I124" s="38">
        <v>380</v>
      </c>
      <c r="J124" s="6">
        <f t="shared" si="7"/>
        <v>0.43799999999999994</v>
      </c>
      <c r="K124" s="57">
        <f t="shared" si="8"/>
        <v>166.43999999999997</v>
      </c>
      <c r="L124" s="53">
        <f t="shared" si="9"/>
        <v>276.48749999999995</v>
      </c>
    </row>
    <row r="125" spans="1:12" x14ac:dyDescent="0.2">
      <c r="A125" s="41" t="s">
        <v>355</v>
      </c>
      <c r="B125" s="10" t="s">
        <v>356</v>
      </c>
      <c r="C125" s="16">
        <v>542</v>
      </c>
      <c r="D125" s="15">
        <v>-23.520029999999998</v>
      </c>
      <c r="E125" s="15">
        <v>18.53884</v>
      </c>
      <c r="F125" s="64">
        <f>23+13</f>
        <v>36</v>
      </c>
      <c r="G125" s="6">
        <f t="shared" si="5"/>
        <v>1.6424999999999998</v>
      </c>
      <c r="H125" s="49">
        <f t="shared" si="6"/>
        <v>59.129999999999995</v>
      </c>
      <c r="I125" s="64">
        <v>1100</v>
      </c>
      <c r="J125" s="6">
        <f t="shared" si="7"/>
        <v>0.43799999999999994</v>
      </c>
      <c r="K125" s="57">
        <f t="shared" si="8"/>
        <v>481.79999999999995</v>
      </c>
      <c r="L125" s="53">
        <f t="shared" si="9"/>
        <v>540.92999999999995</v>
      </c>
    </row>
    <row r="126" spans="1:12" x14ac:dyDescent="0.2">
      <c r="A126" s="41" t="s">
        <v>357</v>
      </c>
      <c r="B126" s="10" t="s">
        <v>358</v>
      </c>
      <c r="C126" s="16" t="s">
        <v>359</v>
      </c>
      <c r="D126" s="15">
        <v>-23.53237</v>
      </c>
      <c r="E126" s="15">
        <v>18.488530000000001</v>
      </c>
      <c r="F126" s="64">
        <f>50</f>
        <v>50</v>
      </c>
      <c r="G126" s="6">
        <f t="shared" si="5"/>
        <v>1.6424999999999998</v>
      </c>
      <c r="H126" s="49">
        <f t="shared" si="6"/>
        <v>82.124999999999986</v>
      </c>
      <c r="I126" s="64">
        <f>500+20</f>
        <v>520</v>
      </c>
      <c r="J126" s="6">
        <f t="shared" si="7"/>
        <v>0.43799999999999994</v>
      </c>
      <c r="K126" s="57">
        <f t="shared" si="8"/>
        <v>227.75999999999996</v>
      </c>
      <c r="L126" s="53">
        <f t="shared" si="9"/>
        <v>309.88499999999993</v>
      </c>
    </row>
    <row r="127" spans="1:12" x14ac:dyDescent="0.2">
      <c r="A127" s="38" t="s">
        <v>360</v>
      </c>
      <c r="B127" s="5" t="s">
        <v>361</v>
      </c>
      <c r="C127" s="5">
        <v>543</v>
      </c>
      <c r="D127" s="6">
        <v>-23.501349999999999</v>
      </c>
      <c r="E127" s="6">
        <v>18.576740000000001</v>
      </c>
      <c r="F127" s="38"/>
      <c r="G127" s="6">
        <f t="shared" si="5"/>
        <v>1.6424999999999998</v>
      </c>
      <c r="H127" s="49">
        <f t="shared" si="6"/>
        <v>0</v>
      </c>
      <c r="I127" s="38"/>
      <c r="J127" s="6">
        <f t="shared" si="7"/>
        <v>0.43799999999999994</v>
      </c>
      <c r="K127" s="57">
        <f t="shared" si="8"/>
        <v>0</v>
      </c>
      <c r="L127" s="53">
        <f t="shared" si="9"/>
        <v>0</v>
      </c>
    </row>
    <row r="128" spans="1:12" x14ac:dyDescent="0.2">
      <c r="A128" s="39" t="s">
        <v>362</v>
      </c>
      <c r="B128" s="10" t="s">
        <v>363</v>
      </c>
      <c r="C128" s="9">
        <v>546</v>
      </c>
      <c r="D128" s="11">
        <v>-23.49363</v>
      </c>
      <c r="E128" s="11">
        <v>18.652950000000001</v>
      </c>
      <c r="F128" s="63">
        <v>5</v>
      </c>
      <c r="G128" s="6">
        <f t="shared" si="5"/>
        <v>1.6424999999999998</v>
      </c>
      <c r="H128" s="49">
        <f t="shared" si="6"/>
        <v>8.2124999999999986</v>
      </c>
      <c r="I128" s="63">
        <v>150</v>
      </c>
      <c r="J128" s="6">
        <f t="shared" si="7"/>
        <v>0.43799999999999994</v>
      </c>
      <c r="K128" s="57">
        <f t="shared" si="8"/>
        <v>65.699999999999989</v>
      </c>
      <c r="L128" s="53">
        <f t="shared" si="9"/>
        <v>73.912499999999994</v>
      </c>
    </row>
    <row r="129" spans="1:12" x14ac:dyDescent="0.2">
      <c r="A129" s="39" t="s">
        <v>364</v>
      </c>
      <c r="B129" s="10" t="s">
        <v>365</v>
      </c>
      <c r="C129" s="9">
        <v>49</v>
      </c>
      <c r="D129" s="11">
        <v>-23.60557</v>
      </c>
      <c r="E129" s="11">
        <v>18.598279999999999</v>
      </c>
      <c r="F129" s="63">
        <v>68</v>
      </c>
      <c r="G129" s="6">
        <f t="shared" si="5"/>
        <v>1.6424999999999998</v>
      </c>
      <c r="H129" s="49">
        <f t="shared" si="6"/>
        <v>111.68999999999998</v>
      </c>
      <c r="I129" s="63">
        <v>2015</v>
      </c>
      <c r="J129" s="6">
        <f t="shared" si="7"/>
        <v>0.43799999999999994</v>
      </c>
      <c r="K129" s="57">
        <f t="shared" si="8"/>
        <v>882.56999999999994</v>
      </c>
      <c r="L129" s="53">
        <f t="shared" si="9"/>
        <v>994.25999999999988</v>
      </c>
    </row>
    <row r="130" spans="1:12" x14ac:dyDescent="0.2">
      <c r="A130" s="39" t="s">
        <v>366</v>
      </c>
      <c r="B130" s="10" t="s">
        <v>367</v>
      </c>
      <c r="C130" s="9">
        <v>549</v>
      </c>
      <c r="D130" s="11">
        <v>-23.611619999999998</v>
      </c>
      <c r="E130" s="11">
        <v>18.630849999999999</v>
      </c>
      <c r="F130" s="63">
        <v>3</v>
      </c>
      <c r="G130" s="6">
        <f t="shared" si="5"/>
        <v>1.6424999999999998</v>
      </c>
      <c r="H130" s="49">
        <f t="shared" si="6"/>
        <v>4.9274999999999993</v>
      </c>
      <c r="I130" s="63">
        <v>2000</v>
      </c>
      <c r="J130" s="6">
        <f t="shared" si="7"/>
        <v>0.43799999999999994</v>
      </c>
      <c r="K130" s="57">
        <f t="shared" si="8"/>
        <v>875.99999999999989</v>
      </c>
      <c r="L130" s="53">
        <f t="shared" si="9"/>
        <v>880.9274999999999</v>
      </c>
    </row>
    <row r="131" spans="1:12" x14ac:dyDescent="0.2">
      <c r="A131" s="40" t="s">
        <v>368</v>
      </c>
      <c r="B131" s="10" t="s">
        <v>369</v>
      </c>
      <c r="C131" s="14"/>
      <c r="D131" s="15">
        <v>-23.651399999999999</v>
      </c>
      <c r="E131" s="15">
        <v>18.541340000000002</v>
      </c>
      <c r="F131" s="64">
        <f>97+40+70</f>
        <v>207</v>
      </c>
      <c r="G131" s="6">
        <f t="shared" ref="G131:G194" si="10">0.0045*365</f>
        <v>1.6424999999999998</v>
      </c>
      <c r="H131" s="49">
        <f t="shared" ref="H131:H194" si="11">F131*G131</f>
        <v>339.99749999999995</v>
      </c>
      <c r="I131" s="64">
        <f>200+1908+40</f>
        <v>2148</v>
      </c>
      <c r="J131" s="6">
        <f t="shared" ref="J131:J194" si="12">0.0012*365</f>
        <v>0.43799999999999994</v>
      </c>
      <c r="K131" s="57">
        <f t="shared" ref="K131:K194" si="13">I131*J131</f>
        <v>940.82399999999984</v>
      </c>
      <c r="L131" s="53">
        <f t="shared" ref="L131:L194" si="14">K131+H131</f>
        <v>1280.8214999999998</v>
      </c>
    </row>
    <row r="132" spans="1:12" x14ac:dyDescent="0.2">
      <c r="A132" s="40" t="s">
        <v>370</v>
      </c>
      <c r="B132" s="5" t="s">
        <v>371</v>
      </c>
      <c r="C132" s="14" t="s">
        <v>372</v>
      </c>
      <c r="D132" s="17">
        <v>-23.628019999999999</v>
      </c>
      <c r="E132" s="17">
        <v>18.534230000000001</v>
      </c>
      <c r="F132" s="65">
        <f>5+6+60</f>
        <v>71</v>
      </c>
      <c r="G132" s="6">
        <f t="shared" si="10"/>
        <v>1.6424999999999998</v>
      </c>
      <c r="H132" s="49">
        <f t="shared" si="11"/>
        <v>116.61749999999999</v>
      </c>
      <c r="I132" s="65">
        <v>3030</v>
      </c>
      <c r="J132" s="6">
        <f t="shared" si="12"/>
        <v>0.43799999999999994</v>
      </c>
      <c r="K132" s="57">
        <f t="shared" si="13"/>
        <v>1327.1399999999999</v>
      </c>
      <c r="L132" s="53">
        <f t="shared" si="14"/>
        <v>1443.7574999999999</v>
      </c>
    </row>
    <row r="133" spans="1:12" x14ac:dyDescent="0.2">
      <c r="A133" s="39" t="s">
        <v>373</v>
      </c>
      <c r="B133" s="10" t="s">
        <v>374</v>
      </c>
      <c r="C133" s="9"/>
      <c r="D133" s="11"/>
      <c r="E133" s="11"/>
      <c r="F133" s="63"/>
      <c r="G133" s="6">
        <f t="shared" si="10"/>
        <v>1.6424999999999998</v>
      </c>
      <c r="H133" s="49">
        <f t="shared" si="11"/>
        <v>0</v>
      </c>
      <c r="I133" s="63"/>
      <c r="J133" s="6">
        <f t="shared" si="12"/>
        <v>0.43799999999999994</v>
      </c>
      <c r="K133" s="57">
        <f t="shared" si="13"/>
        <v>0</v>
      </c>
      <c r="L133" s="53">
        <f t="shared" si="14"/>
        <v>0</v>
      </c>
    </row>
    <row r="134" spans="1:12" x14ac:dyDescent="0.2">
      <c r="A134" s="39" t="s">
        <v>375</v>
      </c>
      <c r="B134" s="10" t="s">
        <v>376</v>
      </c>
      <c r="C134" s="9">
        <v>552</v>
      </c>
      <c r="D134" s="6" t="s">
        <v>377</v>
      </c>
      <c r="E134" s="6"/>
      <c r="F134" s="63">
        <v>4</v>
      </c>
      <c r="G134" s="6">
        <f t="shared" si="10"/>
        <v>1.6424999999999998</v>
      </c>
      <c r="H134" s="49">
        <f t="shared" si="11"/>
        <v>6.5699999999999994</v>
      </c>
      <c r="I134" s="63">
        <v>2000</v>
      </c>
      <c r="J134" s="6">
        <f t="shared" si="12"/>
        <v>0.43799999999999994</v>
      </c>
      <c r="K134" s="57">
        <f t="shared" si="13"/>
        <v>875.99999999999989</v>
      </c>
      <c r="L134" s="53">
        <f t="shared" si="14"/>
        <v>882.56999999999994</v>
      </c>
    </row>
    <row r="135" spans="1:12" x14ac:dyDescent="0.2">
      <c r="A135" s="39" t="s">
        <v>378</v>
      </c>
      <c r="B135" s="10" t="s">
        <v>379</v>
      </c>
      <c r="C135" s="9">
        <v>556</v>
      </c>
      <c r="D135" s="6">
        <v>-23.779789999999998</v>
      </c>
      <c r="E135" s="6">
        <v>18.700469999999999</v>
      </c>
      <c r="F135" s="63"/>
      <c r="G135" s="6">
        <f t="shared" si="10"/>
        <v>1.6424999999999998</v>
      </c>
      <c r="H135" s="49">
        <f t="shared" si="11"/>
        <v>0</v>
      </c>
      <c r="I135" s="63"/>
      <c r="J135" s="6">
        <f t="shared" si="12"/>
        <v>0.43799999999999994</v>
      </c>
      <c r="K135" s="57">
        <f t="shared" si="13"/>
        <v>0</v>
      </c>
      <c r="L135" s="53">
        <f t="shared" si="14"/>
        <v>0</v>
      </c>
    </row>
    <row r="136" spans="1:12" x14ac:dyDescent="0.2">
      <c r="A136" s="38" t="s">
        <v>380</v>
      </c>
      <c r="B136" s="5" t="s">
        <v>381</v>
      </c>
      <c r="C136" s="5"/>
      <c r="D136" s="6">
        <v>-23.98554</v>
      </c>
      <c r="E136" s="6">
        <v>18.833210000000001</v>
      </c>
      <c r="F136" s="38">
        <v>107</v>
      </c>
      <c r="G136" s="6">
        <f t="shared" si="10"/>
        <v>1.6424999999999998</v>
      </c>
      <c r="H136" s="49">
        <f t="shared" si="11"/>
        <v>175.74749999999997</v>
      </c>
      <c r="I136" s="38">
        <v>1776</v>
      </c>
      <c r="J136" s="6">
        <f t="shared" si="12"/>
        <v>0.43799999999999994</v>
      </c>
      <c r="K136" s="57">
        <f t="shared" si="13"/>
        <v>777.88799999999992</v>
      </c>
      <c r="L136" s="53">
        <f t="shared" si="14"/>
        <v>953.63549999999987</v>
      </c>
    </row>
    <row r="137" spans="1:12" x14ac:dyDescent="0.2">
      <c r="A137" s="39" t="s">
        <v>382</v>
      </c>
      <c r="B137" s="10" t="s">
        <v>383</v>
      </c>
      <c r="C137" s="9">
        <v>557</v>
      </c>
      <c r="D137" s="6">
        <v>-23.79569</v>
      </c>
      <c r="E137" s="6">
        <v>18.654669999999999</v>
      </c>
      <c r="F137" s="63">
        <v>30</v>
      </c>
      <c r="G137" s="6">
        <f t="shared" si="10"/>
        <v>1.6424999999999998</v>
      </c>
      <c r="H137" s="49">
        <f t="shared" si="11"/>
        <v>49.274999999999999</v>
      </c>
      <c r="I137" s="63">
        <v>1200</v>
      </c>
      <c r="J137" s="6">
        <f t="shared" si="12"/>
        <v>0.43799999999999994</v>
      </c>
      <c r="K137" s="57">
        <f t="shared" si="13"/>
        <v>525.59999999999991</v>
      </c>
      <c r="L137" s="53">
        <f t="shared" si="14"/>
        <v>574.87499999999989</v>
      </c>
    </row>
    <row r="138" spans="1:12" x14ac:dyDescent="0.2">
      <c r="A138" s="39" t="s">
        <v>382</v>
      </c>
      <c r="B138" s="10" t="s">
        <v>384</v>
      </c>
      <c r="C138" s="9">
        <v>557</v>
      </c>
      <c r="D138" s="6">
        <v>-23.8126</v>
      </c>
      <c r="E138" s="6">
        <v>18.606619999999999</v>
      </c>
      <c r="F138" s="63">
        <v>59</v>
      </c>
      <c r="G138" s="6">
        <f t="shared" si="10"/>
        <v>1.6424999999999998</v>
      </c>
      <c r="H138" s="49">
        <f t="shared" si="11"/>
        <v>96.907499999999985</v>
      </c>
      <c r="I138" s="63">
        <v>792</v>
      </c>
      <c r="J138" s="6">
        <f t="shared" si="12"/>
        <v>0.43799999999999994</v>
      </c>
      <c r="K138" s="57">
        <f t="shared" si="13"/>
        <v>346.89599999999996</v>
      </c>
      <c r="L138" s="53">
        <f t="shared" si="14"/>
        <v>443.80349999999993</v>
      </c>
    </row>
    <row r="139" spans="1:12" x14ac:dyDescent="0.2">
      <c r="A139" s="42" t="s">
        <v>385</v>
      </c>
      <c r="B139" s="10" t="s">
        <v>386</v>
      </c>
      <c r="C139" s="10" t="s">
        <v>387</v>
      </c>
      <c r="D139" s="13">
        <v>-23.908429999999999</v>
      </c>
      <c r="E139" s="13">
        <v>18.594999999999999</v>
      </c>
      <c r="F139" s="42">
        <v>20</v>
      </c>
      <c r="G139" s="6">
        <f t="shared" si="10"/>
        <v>1.6424999999999998</v>
      </c>
      <c r="H139" s="49">
        <f t="shared" si="11"/>
        <v>32.849999999999994</v>
      </c>
      <c r="I139" s="42">
        <v>1000</v>
      </c>
      <c r="J139" s="6">
        <f t="shared" si="12"/>
        <v>0.43799999999999994</v>
      </c>
      <c r="K139" s="57">
        <f t="shared" si="13"/>
        <v>437.99999999999994</v>
      </c>
      <c r="L139" s="53">
        <f t="shared" si="14"/>
        <v>470.84999999999991</v>
      </c>
    </row>
    <row r="140" spans="1:12" x14ac:dyDescent="0.2">
      <c r="A140" s="42" t="s">
        <v>388</v>
      </c>
      <c r="B140" s="10" t="s">
        <v>389</v>
      </c>
      <c r="C140" s="10" t="s">
        <v>390</v>
      </c>
      <c r="D140" s="13">
        <v>-23.908000000000001</v>
      </c>
      <c r="E140" s="13">
        <v>18.556000000000001</v>
      </c>
      <c r="F140" s="42">
        <v>0</v>
      </c>
      <c r="G140" s="6">
        <f t="shared" si="10"/>
        <v>1.6424999999999998</v>
      </c>
      <c r="H140" s="49">
        <f t="shared" si="11"/>
        <v>0</v>
      </c>
      <c r="I140" s="42">
        <v>500</v>
      </c>
      <c r="J140" s="6">
        <f t="shared" si="12"/>
        <v>0.43799999999999994</v>
      </c>
      <c r="K140" s="57">
        <f t="shared" si="13"/>
        <v>218.99999999999997</v>
      </c>
      <c r="L140" s="53">
        <f t="shared" si="14"/>
        <v>218.99999999999997</v>
      </c>
    </row>
    <row r="141" spans="1:12" x14ac:dyDescent="0.2">
      <c r="A141" s="39" t="s">
        <v>29</v>
      </c>
      <c r="B141" s="10" t="s">
        <v>391</v>
      </c>
      <c r="C141" s="9" t="s">
        <v>392</v>
      </c>
      <c r="D141" s="6">
        <v>-23.866040000000002</v>
      </c>
      <c r="E141" s="6">
        <v>18.663460000000001</v>
      </c>
      <c r="F141" s="63">
        <f>59+3+2</f>
        <v>64</v>
      </c>
      <c r="G141" s="6">
        <f t="shared" si="10"/>
        <v>1.6424999999999998</v>
      </c>
      <c r="H141" s="49">
        <f t="shared" si="11"/>
        <v>105.11999999999999</v>
      </c>
      <c r="I141" s="63">
        <f>2000+85</f>
        <v>2085</v>
      </c>
      <c r="J141" s="6">
        <f t="shared" si="12"/>
        <v>0.43799999999999994</v>
      </c>
      <c r="K141" s="57">
        <f t="shared" si="13"/>
        <v>913.2299999999999</v>
      </c>
      <c r="L141" s="53">
        <f t="shared" si="14"/>
        <v>1018.3499999999999</v>
      </c>
    </row>
    <row r="142" spans="1:12" x14ac:dyDescent="0.2">
      <c r="A142" s="39" t="s">
        <v>29</v>
      </c>
      <c r="B142" s="10" t="s">
        <v>393</v>
      </c>
      <c r="C142" s="9">
        <v>560</v>
      </c>
      <c r="D142" s="6">
        <v>-23.920999999999999</v>
      </c>
      <c r="E142" s="6">
        <v>18.688420000000001</v>
      </c>
      <c r="F142" s="63"/>
      <c r="G142" s="6">
        <f t="shared" si="10"/>
        <v>1.6424999999999998</v>
      </c>
      <c r="H142" s="49">
        <f t="shared" si="11"/>
        <v>0</v>
      </c>
      <c r="I142" s="63">
        <v>900</v>
      </c>
      <c r="J142" s="6">
        <f t="shared" si="12"/>
        <v>0.43799999999999994</v>
      </c>
      <c r="K142" s="57">
        <f t="shared" si="13"/>
        <v>394.19999999999993</v>
      </c>
      <c r="L142" s="53">
        <f t="shared" si="14"/>
        <v>394.19999999999993</v>
      </c>
    </row>
    <row r="143" spans="1:12" x14ac:dyDescent="0.2">
      <c r="A143" s="39" t="s">
        <v>394</v>
      </c>
      <c r="B143" s="10" t="s">
        <v>395</v>
      </c>
      <c r="C143" s="9">
        <v>561</v>
      </c>
      <c r="D143" s="6">
        <v>-23.86844</v>
      </c>
      <c r="E143" s="6">
        <v>18.72118</v>
      </c>
      <c r="F143" s="63">
        <v>41</v>
      </c>
      <c r="G143" s="6">
        <f t="shared" si="10"/>
        <v>1.6424999999999998</v>
      </c>
      <c r="H143" s="49">
        <f t="shared" si="11"/>
        <v>67.342499999999987</v>
      </c>
      <c r="I143" s="63">
        <v>1500</v>
      </c>
      <c r="J143" s="6">
        <f t="shared" si="12"/>
        <v>0.43799999999999994</v>
      </c>
      <c r="K143" s="57">
        <f t="shared" si="13"/>
        <v>656.99999999999989</v>
      </c>
      <c r="L143" s="53">
        <f t="shared" si="14"/>
        <v>724.34249999999986</v>
      </c>
    </row>
    <row r="144" spans="1:12" x14ac:dyDescent="0.2">
      <c r="A144" s="39" t="s">
        <v>396</v>
      </c>
      <c r="B144" s="10" t="s">
        <v>397</v>
      </c>
      <c r="C144" s="9">
        <v>563</v>
      </c>
      <c r="D144" s="6">
        <v>-23.8322</v>
      </c>
      <c r="E144" s="6">
        <v>18.822970000000002</v>
      </c>
      <c r="F144" s="63"/>
      <c r="G144" s="6">
        <f t="shared" si="10"/>
        <v>1.6424999999999998</v>
      </c>
      <c r="H144" s="49">
        <f t="shared" si="11"/>
        <v>0</v>
      </c>
      <c r="I144" s="63"/>
      <c r="J144" s="6">
        <f t="shared" si="12"/>
        <v>0.43799999999999994</v>
      </c>
      <c r="K144" s="57">
        <f t="shared" si="13"/>
        <v>0</v>
      </c>
      <c r="L144" s="53">
        <f t="shared" si="14"/>
        <v>0</v>
      </c>
    </row>
    <row r="145" spans="1:12" x14ac:dyDescent="0.2">
      <c r="A145" s="39" t="s">
        <v>398</v>
      </c>
      <c r="B145" s="10" t="s">
        <v>399</v>
      </c>
      <c r="C145" s="9">
        <v>564</v>
      </c>
      <c r="D145" s="6">
        <v>-23.866869999999999</v>
      </c>
      <c r="E145" s="6">
        <v>18.796199999999999</v>
      </c>
      <c r="F145" s="63">
        <v>0</v>
      </c>
      <c r="G145" s="6">
        <f t="shared" si="10"/>
        <v>1.6424999999999998</v>
      </c>
      <c r="H145" s="49">
        <f t="shared" si="11"/>
        <v>0</v>
      </c>
      <c r="I145" s="63">
        <v>700</v>
      </c>
      <c r="J145" s="6">
        <f t="shared" si="12"/>
        <v>0.43799999999999994</v>
      </c>
      <c r="K145" s="57">
        <f t="shared" si="13"/>
        <v>306.59999999999997</v>
      </c>
      <c r="L145" s="53">
        <f t="shared" si="14"/>
        <v>306.59999999999997</v>
      </c>
    </row>
    <row r="146" spans="1:12" x14ac:dyDescent="0.2">
      <c r="A146" s="39" t="s">
        <v>400</v>
      </c>
      <c r="B146" s="10" t="s">
        <v>401</v>
      </c>
      <c r="C146" s="9">
        <v>567</v>
      </c>
      <c r="D146" s="6">
        <v>-23.98845</v>
      </c>
      <c r="E146" s="6">
        <v>18.718730000000001</v>
      </c>
      <c r="F146" s="63">
        <v>50</v>
      </c>
      <c r="G146" s="6">
        <f t="shared" si="10"/>
        <v>1.6424999999999998</v>
      </c>
      <c r="H146" s="49">
        <f t="shared" si="11"/>
        <v>82.124999999999986</v>
      </c>
      <c r="I146" s="63">
        <v>2000</v>
      </c>
      <c r="J146" s="6">
        <f t="shared" si="12"/>
        <v>0.43799999999999994</v>
      </c>
      <c r="K146" s="57">
        <f t="shared" si="13"/>
        <v>875.99999999999989</v>
      </c>
      <c r="L146" s="53">
        <f t="shared" si="14"/>
        <v>958.12499999999989</v>
      </c>
    </row>
    <row r="147" spans="1:12" x14ac:dyDescent="0.2">
      <c r="A147" s="39" t="s">
        <v>402</v>
      </c>
      <c r="B147" s="10" t="s">
        <v>403</v>
      </c>
      <c r="C147" s="9"/>
      <c r="D147" s="6">
        <v>-24.05771</v>
      </c>
      <c r="E147" s="6">
        <v>18.665109999999999</v>
      </c>
      <c r="F147" s="63"/>
      <c r="G147" s="6">
        <f t="shared" si="10"/>
        <v>1.6424999999999998</v>
      </c>
      <c r="H147" s="49">
        <f t="shared" si="11"/>
        <v>0</v>
      </c>
      <c r="I147" s="63"/>
      <c r="J147" s="6">
        <f t="shared" si="12"/>
        <v>0.43799999999999994</v>
      </c>
      <c r="K147" s="57">
        <f t="shared" si="13"/>
        <v>0</v>
      </c>
      <c r="L147" s="53">
        <f t="shared" si="14"/>
        <v>0</v>
      </c>
    </row>
    <row r="148" spans="1:12" x14ac:dyDescent="0.2">
      <c r="A148" s="39" t="s">
        <v>404</v>
      </c>
      <c r="B148" s="10" t="s">
        <v>405</v>
      </c>
      <c r="C148" s="9">
        <v>568</v>
      </c>
      <c r="D148" s="6">
        <v>-23.97053</v>
      </c>
      <c r="E148" s="6">
        <v>18.702100000000002</v>
      </c>
      <c r="F148" s="63"/>
      <c r="G148" s="6">
        <f t="shared" si="10"/>
        <v>1.6424999999999998</v>
      </c>
      <c r="H148" s="49">
        <f t="shared" si="11"/>
        <v>0</v>
      </c>
      <c r="I148" s="63"/>
      <c r="J148" s="6">
        <f t="shared" si="12"/>
        <v>0.43799999999999994</v>
      </c>
      <c r="K148" s="57">
        <f t="shared" si="13"/>
        <v>0</v>
      </c>
      <c r="L148" s="53">
        <f t="shared" si="14"/>
        <v>0</v>
      </c>
    </row>
    <row r="149" spans="1:12" x14ac:dyDescent="0.2">
      <c r="A149" s="39" t="s">
        <v>406</v>
      </c>
      <c r="B149" s="10" t="s">
        <v>407</v>
      </c>
      <c r="C149" s="9">
        <v>568</v>
      </c>
      <c r="D149" s="6">
        <v>-23.969609999999999</v>
      </c>
      <c r="E149" s="6">
        <v>18.609449999999999</v>
      </c>
      <c r="F149" s="63"/>
      <c r="G149" s="6">
        <f t="shared" si="10"/>
        <v>1.6424999999999998</v>
      </c>
      <c r="H149" s="49">
        <f t="shared" si="11"/>
        <v>0</v>
      </c>
      <c r="I149" s="63">
        <v>1100</v>
      </c>
      <c r="J149" s="6">
        <f t="shared" si="12"/>
        <v>0.43799999999999994</v>
      </c>
      <c r="K149" s="57">
        <f t="shared" si="13"/>
        <v>481.79999999999995</v>
      </c>
      <c r="L149" s="53">
        <f t="shared" si="14"/>
        <v>481.79999999999995</v>
      </c>
    </row>
    <row r="150" spans="1:12" x14ac:dyDescent="0.2">
      <c r="A150" s="42" t="s">
        <v>408</v>
      </c>
      <c r="B150" s="10" t="s">
        <v>409</v>
      </c>
      <c r="C150" s="10" t="s">
        <v>410</v>
      </c>
      <c r="D150" s="13">
        <v>-23.736499999999999</v>
      </c>
      <c r="E150" s="13">
        <v>18.54665</v>
      </c>
      <c r="F150" s="42">
        <v>50</v>
      </c>
      <c r="G150" s="6">
        <f t="shared" si="10"/>
        <v>1.6424999999999998</v>
      </c>
      <c r="H150" s="49">
        <f t="shared" si="11"/>
        <v>82.124999999999986</v>
      </c>
      <c r="I150" s="42">
        <v>1500</v>
      </c>
      <c r="J150" s="6">
        <f t="shared" si="12"/>
        <v>0.43799999999999994</v>
      </c>
      <c r="K150" s="57">
        <f t="shared" si="13"/>
        <v>656.99999999999989</v>
      </c>
      <c r="L150" s="53">
        <f t="shared" si="14"/>
        <v>739.12499999999989</v>
      </c>
    </row>
    <row r="151" spans="1:12" x14ac:dyDescent="0.2">
      <c r="A151" s="42" t="s">
        <v>411</v>
      </c>
      <c r="B151" s="10" t="s">
        <v>412</v>
      </c>
      <c r="C151" s="10" t="s">
        <v>413</v>
      </c>
      <c r="D151" s="13"/>
      <c r="E151" s="13"/>
      <c r="F151" s="42"/>
      <c r="G151" s="6">
        <f t="shared" si="10"/>
        <v>1.6424999999999998</v>
      </c>
      <c r="H151" s="49">
        <f t="shared" si="11"/>
        <v>0</v>
      </c>
      <c r="I151" s="42">
        <v>250</v>
      </c>
      <c r="J151" s="6">
        <f t="shared" si="12"/>
        <v>0.43799999999999994</v>
      </c>
      <c r="K151" s="57">
        <f t="shared" si="13"/>
        <v>109.49999999999999</v>
      </c>
      <c r="L151" s="53">
        <f t="shared" si="14"/>
        <v>109.49999999999999</v>
      </c>
    </row>
    <row r="152" spans="1:12" x14ac:dyDescent="0.2">
      <c r="A152" s="42" t="s">
        <v>411</v>
      </c>
      <c r="B152" s="10" t="s">
        <v>414</v>
      </c>
      <c r="C152" s="10"/>
      <c r="D152" s="13">
        <v>-23.753900000000002</v>
      </c>
      <c r="E152" s="13">
        <v>18.489999999999998</v>
      </c>
      <c r="F152" s="42">
        <v>9</v>
      </c>
      <c r="G152" s="6">
        <f t="shared" si="10"/>
        <v>1.6424999999999998</v>
      </c>
      <c r="H152" s="49">
        <f t="shared" si="11"/>
        <v>14.782499999999999</v>
      </c>
      <c r="I152" s="42">
        <v>1020</v>
      </c>
      <c r="J152" s="6">
        <f t="shared" si="12"/>
        <v>0.43799999999999994</v>
      </c>
      <c r="K152" s="57">
        <f t="shared" si="13"/>
        <v>446.75999999999993</v>
      </c>
      <c r="L152" s="53">
        <f t="shared" si="14"/>
        <v>461.5424999999999</v>
      </c>
    </row>
    <row r="153" spans="1:12" x14ac:dyDescent="0.2">
      <c r="A153" s="39" t="s">
        <v>415</v>
      </c>
      <c r="B153" s="10" t="s">
        <v>416</v>
      </c>
      <c r="C153" s="9">
        <v>578</v>
      </c>
      <c r="D153" s="6">
        <v>-23.442900000000002</v>
      </c>
      <c r="E153" s="6">
        <v>18.88899</v>
      </c>
      <c r="F153" s="63"/>
      <c r="G153" s="6">
        <f t="shared" si="10"/>
        <v>1.6424999999999998</v>
      </c>
      <c r="H153" s="49">
        <f t="shared" si="11"/>
        <v>0</v>
      </c>
      <c r="I153" s="63"/>
      <c r="J153" s="6">
        <f t="shared" si="12"/>
        <v>0.43799999999999994</v>
      </c>
      <c r="K153" s="57">
        <f t="shared" si="13"/>
        <v>0</v>
      </c>
      <c r="L153" s="53">
        <f t="shared" si="14"/>
        <v>0</v>
      </c>
    </row>
    <row r="154" spans="1:12" x14ac:dyDescent="0.2">
      <c r="A154" s="39" t="s">
        <v>417</v>
      </c>
      <c r="B154" s="10" t="s">
        <v>418</v>
      </c>
      <c r="C154" s="9" t="s">
        <v>419</v>
      </c>
      <c r="D154" s="11">
        <v>-23.612660000000002</v>
      </c>
      <c r="E154" s="11">
        <v>18.918959999999998</v>
      </c>
      <c r="F154" s="63">
        <v>50</v>
      </c>
      <c r="G154" s="6">
        <f t="shared" si="10"/>
        <v>1.6424999999999998</v>
      </c>
      <c r="H154" s="49">
        <f t="shared" si="11"/>
        <v>82.124999999999986</v>
      </c>
      <c r="I154" s="63">
        <v>4050</v>
      </c>
      <c r="J154" s="6">
        <f t="shared" si="12"/>
        <v>0.43799999999999994</v>
      </c>
      <c r="K154" s="57">
        <f t="shared" si="13"/>
        <v>1773.8999999999999</v>
      </c>
      <c r="L154" s="53">
        <f t="shared" si="14"/>
        <v>1856.0249999999999</v>
      </c>
    </row>
    <row r="155" spans="1:12" x14ac:dyDescent="0.2">
      <c r="A155" s="40" t="s">
        <v>420</v>
      </c>
      <c r="B155" s="10" t="s">
        <v>421</v>
      </c>
      <c r="C155" s="14" t="s">
        <v>422</v>
      </c>
      <c r="D155" s="6">
        <v>-23.49147</v>
      </c>
      <c r="E155" s="6">
        <v>18.486470000000001</v>
      </c>
      <c r="F155" s="64">
        <v>80</v>
      </c>
      <c r="G155" s="6">
        <f t="shared" si="10"/>
        <v>1.6424999999999998</v>
      </c>
      <c r="H155" s="49">
        <f t="shared" si="11"/>
        <v>131.39999999999998</v>
      </c>
      <c r="I155" s="64">
        <v>500</v>
      </c>
      <c r="J155" s="6">
        <f t="shared" si="12"/>
        <v>0.43799999999999994</v>
      </c>
      <c r="K155" s="57">
        <f t="shared" si="13"/>
        <v>218.99999999999997</v>
      </c>
      <c r="L155" s="53">
        <f t="shared" si="14"/>
        <v>350.4</v>
      </c>
    </row>
    <row r="156" spans="1:12" x14ac:dyDescent="0.2">
      <c r="A156" s="38" t="s">
        <v>423</v>
      </c>
      <c r="B156" s="5" t="s">
        <v>424</v>
      </c>
      <c r="C156" s="5">
        <v>603</v>
      </c>
      <c r="D156" s="6">
        <v>-23.87107</v>
      </c>
      <c r="E156" s="6">
        <v>19.23113</v>
      </c>
      <c r="F156" s="38">
        <v>70</v>
      </c>
      <c r="G156" s="6">
        <f t="shared" si="10"/>
        <v>1.6424999999999998</v>
      </c>
      <c r="H156" s="49">
        <f t="shared" si="11"/>
        <v>114.97499999999999</v>
      </c>
      <c r="I156" s="38">
        <v>1700</v>
      </c>
      <c r="J156" s="6">
        <f t="shared" si="12"/>
        <v>0.43799999999999994</v>
      </c>
      <c r="K156" s="57">
        <f t="shared" si="13"/>
        <v>744.59999999999991</v>
      </c>
      <c r="L156" s="53">
        <f t="shared" si="14"/>
        <v>859.57499999999993</v>
      </c>
    </row>
    <row r="157" spans="1:12" x14ac:dyDescent="0.2">
      <c r="A157" s="37" t="s">
        <v>425</v>
      </c>
      <c r="B157" s="5" t="s">
        <v>426</v>
      </c>
      <c r="C157" s="5"/>
      <c r="D157" s="6" t="s">
        <v>185</v>
      </c>
      <c r="E157" s="6" t="s">
        <v>185</v>
      </c>
      <c r="F157" s="38">
        <v>117</v>
      </c>
      <c r="G157" s="6">
        <f t="shared" si="10"/>
        <v>1.6424999999999998</v>
      </c>
      <c r="H157" s="49">
        <f t="shared" si="11"/>
        <v>192.17249999999999</v>
      </c>
      <c r="I157" s="38">
        <v>1700</v>
      </c>
      <c r="J157" s="6">
        <f t="shared" si="12"/>
        <v>0.43799999999999994</v>
      </c>
      <c r="K157" s="57">
        <f t="shared" si="13"/>
        <v>744.59999999999991</v>
      </c>
      <c r="L157" s="53">
        <f t="shared" si="14"/>
        <v>936.77249999999992</v>
      </c>
    </row>
    <row r="158" spans="1:12" x14ac:dyDescent="0.2">
      <c r="A158" s="41" t="s">
        <v>427</v>
      </c>
      <c r="B158" s="10" t="s">
        <v>428</v>
      </c>
      <c r="C158" s="16">
        <v>604</v>
      </c>
      <c r="D158" s="6">
        <v>-23.838609999999999</v>
      </c>
      <c r="E158" s="6">
        <v>19.165240000000001</v>
      </c>
      <c r="F158" s="64">
        <v>46</v>
      </c>
      <c r="G158" s="6">
        <f t="shared" si="10"/>
        <v>1.6424999999999998</v>
      </c>
      <c r="H158" s="49">
        <f t="shared" si="11"/>
        <v>75.554999999999993</v>
      </c>
      <c r="I158" s="64">
        <v>980</v>
      </c>
      <c r="J158" s="6">
        <f t="shared" si="12"/>
        <v>0.43799999999999994</v>
      </c>
      <c r="K158" s="57">
        <f t="shared" si="13"/>
        <v>429.23999999999995</v>
      </c>
      <c r="L158" s="53">
        <f t="shared" si="14"/>
        <v>504.79499999999996</v>
      </c>
    </row>
    <row r="159" spans="1:12" x14ac:dyDescent="0.2">
      <c r="A159" s="41" t="s">
        <v>429</v>
      </c>
      <c r="B159" s="10" t="s">
        <v>430</v>
      </c>
      <c r="C159" s="16">
        <v>605</v>
      </c>
      <c r="D159" s="6"/>
      <c r="E159" s="6"/>
      <c r="F159" s="64">
        <v>26</v>
      </c>
      <c r="G159" s="6">
        <f t="shared" si="10"/>
        <v>1.6424999999999998</v>
      </c>
      <c r="H159" s="49">
        <f t="shared" si="11"/>
        <v>42.704999999999998</v>
      </c>
      <c r="I159" s="64">
        <v>2545</v>
      </c>
      <c r="J159" s="6">
        <f t="shared" si="12"/>
        <v>0.43799999999999994</v>
      </c>
      <c r="K159" s="57">
        <f t="shared" si="13"/>
        <v>1114.7099999999998</v>
      </c>
      <c r="L159" s="53">
        <f t="shared" si="14"/>
        <v>1157.4149999999997</v>
      </c>
    </row>
    <row r="160" spans="1:12" x14ac:dyDescent="0.2">
      <c r="A160" s="39" t="s">
        <v>431</v>
      </c>
      <c r="B160" s="10" t="s">
        <v>432</v>
      </c>
      <c r="C160" s="9">
        <v>606</v>
      </c>
      <c r="D160" s="6">
        <v>-23.76953</v>
      </c>
      <c r="E160" s="6">
        <v>19.163260000000001</v>
      </c>
      <c r="F160" s="63">
        <v>18</v>
      </c>
      <c r="G160" s="6">
        <f t="shared" si="10"/>
        <v>1.6424999999999998</v>
      </c>
      <c r="H160" s="49">
        <f t="shared" si="11"/>
        <v>29.564999999999998</v>
      </c>
      <c r="I160" s="63">
        <v>1240</v>
      </c>
      <c r="J160" s="6">
        <f t="shared" si="12"/>
        <v>0.43799999999999994</v>
      </c>
      <c r="K160" s="57">
        <f t="shared" si="13"/>
        <v>543.11999999999989</v>
      </c>
      <c r="L160" s="53">
        <f t="shared" si="14"/>
        <v>572.68499999999995</v>
      </c>
    </row>
    <row r="161" spans="1:12" x14ac:dyDescent="0.2">
      <c r="A161" s="40" t="s">
        <v>433</v>
      </c>
      <c r="B161" s="10" t="s">
        <v>434</v>
      </c>
      <c r="C161" s="14" t="s">
        <v>435</v>
      </c>
      <c r="D161" s="6">
        <v>-23.754829999999998</v>
      </c>
      <c r="E161" s="6">
        <v>19.222300000000001</v>
      </c>
      <c r="F161" s="64">
        <v>845</v>
      </c>
      <c r="G161" s="6">
        <f t="shared" si="10"/>
        <v>1.6424999999999998</v>
      </c>
      <c r="H161" s="49">
        <f t="shared" si="11"/>
        <v>1387.9124999999999</v>
      </c>
      <c r="I161" s="64">
        <v>5</v>
      </c>
      <c r="J161" s="6">
        <f t="shared" si="12"/>
        <v>0.43799999999999994</v>
      </c>
      <c r="K161" s="57">
        <f t="shared" si="13"/>
        <v>2.1899999999999995</v>
      </c>
      <c r="L161" s="53">
        <f t="shared" si="14"/>
        <v>1390.1025</v>
      </c>
    </row>
    <row r="162" spans="1:12" x14ac:dyDescent="0.2">
      <c r="A162" s="40" t="s">
        <v>436</v>
      </c>
      <c r="B162" s="10" t="s">
        <v>437</v>
      </c>
      <c r="C162" s="14" t="s">
        <v>438</v>
      </c>
      <c r="D162" s="6">
        <v>-23.694189999999999</v>
      </c>
      <c r="E162" s="6">
        <v>19.211569999999998</v>
      </c>
      <c r="F162" s="64">
        <v>24</v>
      </c>
      <c r="G162" s="6">
        <f t="shared" si="10"/>
        <v>1.6424999999999998</v>
      </c>
      <c r="H162" s="49">
        <f t="shared" si="11"/>
        <v>39.419999999999995</v>
      </c>
      <c r="I162" s="64">
        <v>670</v>
      </c>
      <c r="J162" s="6">
        <f t="shared" si="12"/>
        <v>0.43799999999999994</v>
      </c>
      <c r="K162" s="57">
        <f t="shared" si="13"/>
        <v>293.45999999999998</v>
      </c>
      <c r="L162" s="53">
        <f t="shared" si="14"/>
        <v>332.88</v>
      </c>
    </row>
    <row r="163" spans="1:12" x14ac:dyDescent="0.2">
      <c r="A163" s="40" t="s">
        <v>439</v>
      </c>
      <c r="B163" s="10" t="s">
        <v>440</v>
      </c>
      <c r="C163" s="14" t="s">
        <v>438</v>
      </c>
      <c r="D163" s="6">
        <v>-23.73629</v>
      </c>
      <c r="E163" s="6">
        <v>19.183959999999999</v>
      </c>
      <c r="F163" s="64">
        <v>124</v>
      </c>
      <c r="G163" s="6">
        <f t="shared" si="10"/>
        <v>1.6424999999999998</v>
      </c>
      <c r="H163" s="49">
        <f t="shared" si="11"/>
        <v>203.67</v>
      </c>
      <c r="I163" s="64">
        <v>836</v>
      </c>
      <c r="J163" s="6">
        <f t="shared" si="12"/>
        <v>0.43799999999999994</v>
      </c>
      <c r="K163" s="57">
        <f t="shared" si="13"/>
        <v>366.16799999999995</v>
      </c>
      <c r="L163" s="53">
        <f t="shared" si="14"/>
        <v>569.83799999999997</v>
      </c>
    </row>
    <row r="164" spans="1:12" x14ac:dyDescent="0.2">
      <c r="A164" s="40" t="s">
        <v>441</v>
      </c>
      <c r="B164" s="10" t="s">
        <v>442</v>
      </c>
      <c r="C164" s="14" t="s">
        <v>443</v>
      </c>
      <c r="D164" s="6">
        <v>-23.748159999999999</v>
      </c>
      <c r="E164" s="6">
        <v>19.08295</v>
      </c>
      <c r="F164" s="64">
        <v>25</v>
      </c>
      <c r="G164" s="6">
        <f t="shared" si="10"/>
        <v>1.6424999999999998</v>
      </c>
      <c r="H164" s="49">
        <f t="shared" si="11"/>
        <v>41.062499999999993</v>
      </c>
      <c r="I164" s="64">
        <v>2545</v>
      </c>
      <c r="J164" s="6">
        <f t="shared" si="12"/>
        <v>0.43799999999999994</v>
      </c>
      <c r="K164" s="57">
        <f t="shared" si="13"/>
        <v>1114.7099999999998</v>
      </c>
      <c r="L164" s="53">
        <f t="shared" si="14"/>
        <v>1155.7724999999998</v>
      </c>
    </row>
    <row r="165" spans="1:12" x14ac:dyDescent="0.2">
      <c r="A165" s="40" t="s">
        <v>444</v>
      </c>
      <c r="B165" s="18" t="s">
        <v>445</v>
      </c>
      <c r="C165" s="14" t="s">
        <v>446</v>
      </c>
      <c r="D165" s="6">
        <v>-23.67651</v>
      </c>
      <c r="E165" s="6">
        <v>19.12182</v>
      </c>
      <c r="F165" s="66" t="s">
        <v>447</v>
      </c>
      <c r="G165" s="6">
        <f t="shared" si="10"/>
        <v>1.6424999999999998</v>
      </c>
      <c r="H165" s="49">
        <f t="shared" si="11"/>
        <v>26.279999999999998</v>
      </c>
      <c r="I165" s="66" t="s">
        <v>448</v>
      </c>
      <c r="J165" s="6">
        <f t="shared" si="12"/>
        <v>0.43799999999999994</v>
      </c>
      <c r="K165" s="57">
        <f t="shared" si="13"/>
        <v>484.42799999999994</v>
      </c>
      <c r="L165" s="53">
        <f t="shared" si="14"/>
        <v>510.70799999999991</v>
      </c>
    </row>
    <row r="166" spans="1:12" x14ac:dyDescent="0.2">
      <c r="A166" s="41" t="s">
        <v>449</v>
      </c>
      <c r="B166" s="10" t="s">
        <v>450</v>
      </c>
      <c r="C166" s="16">
        <v>610</v>
      </c>
      <c r="D166" s="6"/>
      <c r="E166" s="6"/>
      <c r="F166" s="64">
        <v>0</v>
      </c>
      <c r="G166" s="6">
        <f t="shared" si="10"/>
        <v>1.6424999999999998</v>
      </c>
      <c r="H166" s="49">
        <f t="shared" si="11"/>
        <v>0</v>
      </c>
      <c r="I166" s="64">
        <v>1750</v>
      </c>
      <c r="J166" s="6">
        <f t="shared" si="12"/>
        <v>0.43799999999999994</v>
      </c>
      <c r="K166" s="57">
        <f t="shared" si="13"/>
        <v>766.49999999999989</v>
      </c>
      <c r="L166" s="53">
        <f t="shared" si="14"/>
        <v>766.49999999999989</v>
      </c>
    </row>
    <row r="167" spans="1:12" x14ac:dyDescent="0.2">
      <c r="A167" s="40" t="s">
        <v>451</v>
      </c>
      <c r="B167" s="10" t="s">
        <v>452</v>
      </c>
      <c r="C167" s="14" t="s">
        <v>453</v>
      </c>
      <c r="D167" s="6">
        <v>-23.67323</v>
      </c>
      <c r="E167" s="6">
        <v>19.065750000000001</v>
      </c>
      <c r="F167" s="64">
        <v>6</v>
      </c>
      <c r="G167" s="6">
        <f t="shared" si="10"/>
        <v>1.6424999999999998</v>
      </c>
      <c r="H167" s="49">
        <f t="shared" si="11"/>
        <v>9.8549999999999986</v>
      </c>
      <c r="I167" s="64">
        <v>1500</v>
      </c>
      <c r="J167" s="6">
        <f t="shared" si="12"/>
        <v>0.43799999999999994</v>
      </c>
      <c r="K167" s="57">
        <f t="shared" si="13"/>
        <v>656.99999999999989</v>
      </c>
      <c r="L167" s="53">
        <f t="shared" si="14"/>
        <v>666.8549999999999</v>
      </c>
    </row>
    <row r="168" spans="1:12" x14ac:dyDescent="0.2">
      <c r="A168" s="39" t="s">
        <v>454</v>
      </c>
      <c r="B168" s="10" t="s">
        <v>455</v>
      </c>
      <c r="C168" s="9">
        <v>611</v>
      </c>
      <c r="D168" s="6">
        <v>-23.596229999999998</v>
      </c>
      <c r="E168" s="6">
        <v>19.044509999999999</v>
      </c>
      <c r="F168" s="63">
        <v>11</v>
      </c>
      <c r="G168" s="6">
        <f t="shared" si="10"/>
        <v>1.6424999999999998</v>
      </c>
      <c r="H168" s="49">
        <f t="shared" si="11"/>
        <v>18.067499999999999</v>
      </c>
      <c r="I168" s="63">
        <v>2500</v>
      </c>
      <c r="J168" s="6">
        <f t="shared" si="12"/>
        <v>0.43799999999999994</v>
      </c>
      <c r="K168" s="57">
        <f t="shared" si="13"/>
        <v>1094.9999999999998</v>
      </c>
      <c r="L168" s="53">
        <f t="shared" si="14"/>
        <v>1113.0674999999999</v>
      </c>
    </row>
    <row r="169" spans="1:12" x14ac:dyDescent="0.2">
      <c r="A169" s="40" t="s">
        <v>456</v>
      </c>
      <c r="B169" s="10" t="s">
        <v>457</v>
      </c>
      <c r="C169" s="14" t="s">
        <v>458</v>
      </c>
      <c r="D169" s="6">
        <v>-23.569210000000002</v>
      </c>
      <c r="E169" s="6">
        <v>19.108339999999998</v>
      </c>
      <c r="F169" s="64">
        <v>62</v>
      </c>
      <c r="G169" s="6">
        <f t="shared" si="10"/>
        <v>1.6424999999999998</v>
      </c>
      <c r="H169" s="49">
        <f t="shared" si="11"/>
        <v>101.83499999999999</v>
      </c>
      <c r="I169" s="64">
        <v>1520</v>
      </c>
      <c r="J169" s="6">
        <f t="shared" si="12"/>
        <v>0.43799999999999994</v>
      </c>
      <c r="K169" s="57">
        <f t="shared" si="13"/>
        <v>665.75999999999988</v>
      </c>
      <c r="L169" s="53">
        <f t="shared" si="14"/>
        <v>767.59499999999991</v>
      </c>
    </row>
    <row r="170" spans="1:12" x14ac:dyDescent="0.2">
      <c r="A170" s="40" t="s">
        <v>459</v>
      </c>
      <c r="B170" s="10" t="s">
        <v>460</v>
      </c>
      <c r="C170" s="14" t="s">
        <v>461</v>
      </c>
      <c r="D170" s="6">
        <v>-23.604679999999998</v>
      </c>
      <c r="E170" s="6">
        <v>19.19642</v>
      </c>
      <c r="F170" s="64">
        <v>36</v>
      </c>
      <c r="G170" s="6">
        <f t="shared" si="10"/>
        <v>1.6424999999999998</v>
      </c>
      <c r="H170" s="49">
        <f t="shared" si="11"/>
        <v>59.129999999999995</v>
      </c>
      <c r="I170" s="64">
        <v>1500</v>
      </c>
      <c r="J170" s="6">
        <f t="shared" si="12"/>
        <v>0.43799999999999994</v>
      </c>
      <c r="K170" s="57">
        <f t="shared" si="13"/>
        <v>656.99999999999989</v>
      </c>
      <c r="L170" s="53">
        <f t="shared" si="14"/>
        <v>716.12999999999988</v>
      </c>
    </row>
    <row r="171" spans="1:12" x14ac:dyDescent="0.2">
      <c r="A171" s="41" t="s">
        <v>462</v>
      </c>
      <c r="B171" s="10" t="s">
        <v>463</v>
      </c>
      <c r="C171" s="16">
        <v>614</v>
      </c>
      <c r="D171" s="6">
        <v>-24.644279999999998</v>
      </c>
      <c r="E171" s="6">
        <v>19.242190000000001</v>
      </c>
      <c r="F171" s="64">
        <v>103</v>
      </c>
      <c r="G171" s="6">
        <f t="shared" si="10"/>
        <v>1.6424999999999998</v>
      </c>
      <c r="H171" s="49">
        <f t="shared" si="11"/>
        <v>169.17749999999998</v>
      </c>
      <c r="I171" s="64">
        <v>252</v>
      </c>
      <c r="J171" s="6">
        <f t="shared" si="12"/>
        <v>0.43799999999999994</v>
      </c>
      <c r="K171" s="57">
        <f t="shared" si="13"/>
        <v>110.37599999999999</v>
      </c>
      <c r="L171" s="53">
        <f t="shared" si="14"/>
        <v>279.55349999999999</v>
      </c>
    </row>
    <row r="172" spans="1:12" x14ac:dyDescent="0.2">
      <c r="A172" s="40" t="s">
        <v>464</v>
      </c>
      <c r="B172" s="10" t="s">
        <v>465</v>
      </c>
      <c r="C172" s="14" t="s">
        <v>466</v>
      </c>
      <c r="D172" s="6">
        <v>-23.602039999999999</v>
      </c>
      <c r="E172" s="6">
        <v>19.236789999999999</v>
      </c>
      <c r="F172" s="64">
        <v>96</v>
      </c>
      <c r="G172" s="6">
        <f t="shared" si="10"/>
        <v>1.6424999999999998</v>
      </c>
      <c r="H172" s="49">
        <f t="shared" si="11"/>
        <v>157.67999999999998</v>
      </c>
      <c r="I172" s="64">
        <v>1430</v>
      </c>
      <c r="J172" s="6">
        <f t="shared" si="12"/>
        <v>0.43799999999999994</v>
      </c>
      <c r="K172" s="57">
        <f t="shared" si="13"/>
        <v>626.33999999999992</v>
      </c>
      <c r="L172" s="53">
        <f t="shared" si="14"/>
        <v>784.01999999999987</v>
      </c>
    </row>
    <row r="173" spans="1:12" x14ac:dyDescent="0.2">
      <c r="A173" s="41" t="s">
        <v>467</v>
      </c>
      <c r="B173" s="10" t="s">
        <v>468</v>
      </c>
      <c r="C173" s="16">
        <v>615</v>
      </c>
      <c r="D173" s="6">
        <v>-23.525400000000001</v>
      </c>
      <c r="E173" s="6">
        <v>19.22532</v>
      </c>
      <c r="F173" s="64">
        <v>155</v>
      </c>
      <c r="G173" s="6">
        <f t="shared" si="10"/>
        <v>1.6424999999999998</v>
      </c>
      <c r="H173" s="49">
        <f t="shared" si="11"/>
        <v>254.58749999999998</v>
      </c>
      <c r="I173" s="64">
        <v>500</v>
      </c>
      <c r="J173" s="6">
        <f t="shared" si="12"/>
        <v>0.43799999999999994</v>
      </c>
      <c r="K173" s="57">
        <f t="shared" si="13"/>
        <v>218.99999999999997</v>
      </c>
      <c r="L173" s="53">
        <f t="shared" si="14"/>
        <v>473.58749999999998</v>
      </c>
    </row>
    <row r="174" spans="1:12" x14ac:dyDescent="0.2">
      <c r="A174" s="40" t="s">
        <v>149</v>
      </c>
      <c r="B174" s="10" t="s">
        <v>469</v>
      </c>
      <c r="C174" s="14" t="s">
        <v>470</v>
      </c>
      <c r="D174" s="6">
        <v>-23.497119999999999</v>
      </c>
      <c r="E174" s="6">
        <v>19.181819999999998</v>
      </c>
      <c r="F174" s="64">
        <v>255</v>
      </c>
      <c r="G174" s="6">
        <f t="shared" si="10"/>
        <v>1.6424999999999998</v>
      </c>
      <c r="H174" s="49">
        <f t="shared" si="11"/>
        <v>418.83749999999998</v>
      </c>
      <c r="I174" s="64">
        <v>240</v>
      </c>
      <c r="J174" s="6">
        <f t="shared" si="12"/>
        <v>0.43799999999999994</v>
      </c>
      <c r="K174" s="57">
        <f t="shared" si="13"/>
        <v>105.11999999999999</v>
      </c>
      <c r="L174" s="53">
        <f t="shared" si="14"/>
        <v>523.95749999999998</v>
      </c>
    </row>
    <row r="175" spans="1:12" x14ac:dyDescent="0.2">
      <c r="A175" s="39" t="s">
        <v>471</v>
      </c>
      <c r="B175" s="10" t="s">
        <v>472</v>
      </c>
      <c r="C175" s="9"/>
      <c r="D175" s="6">
        <v>-23.46604</v>
      </c>
      <c r="E175" s="6">
        <v>19.100490000000001</v>
      </c>
      <c r="F175" s="63">
        <v>5</v>
      </c>
      <c r="G175" s="6">
        <f t="shared" si="10"/>
        <v>1.6424999999999998</v>
      </c>
      <c r="H175" s="49">
        <f t="shared" si="11"/>
        <v>8.2124999999999986</v>
      </c>
      <c r="I175" s="63">
        <v>700</v>
      </c>
      <c r="J175" s="6">
        <f t="shared" si="12"/>
        <v>0.43799999999999994</v>
      </c>
      <c r="K175" s="57">
        <f t="shared" si="13"/>
        <v>306.59999999999997</v>
      </c>
      <c r="L175" s="53">
        <f t="shared" si="14"/>
        <v>314.81249999999994</v>
      </c>
    </row>
    <row r="176" spans="1:12" x14ac:dyDescent="0.2">
      <c r="A176" s="39" t="s">
        <v>473</v>
      </c>
      <c r="B176" s="10" t="s">
        <v>474</v>
      </c>
      <c r="C176" s="9">
        <v>617</v>
      </c>
      <c r="D176" s="6"/>
      <c r="E176" s="6"/>
      <c r="F176" s="63">
        <v>30</v>
      </c>
      <c r="G176" s="6">
        <f t="shared" si="10"/>
        <v>1.6424999999999998</v>
      </c>
      <c r="H176" s="49">
        <f t="shared" si="11"/>
        <v>49.274999999999999</v>
      </c>
      <c r="I176" s="63">
        <v>1000</v>
      </c>
      <c r="J176" s="6">
        <f t="shared" si="12"/>
        <v>0.43799999999999994</v>
      </c>
      <c r="K176" s="57">
        <f t="shared" si="13"/>
        <v>437.99999999999994</v>
      </c>
      <c r="L176" s="53">
        <f t="shared" si="14"/>
        <v>487.27499999999992</v>
      </c>
    </row>
    <row r="177" spans="1:12" x14ac:dyDescent="0.2">
      <c r="A177" s="39" t="s">
        <v>475</v>
      </c>
      <c r="B177" s="10" t="s">
        <v>476</v>
      </c>
      <c r="C177" s="9">
        <v>618</v>
      </c>
      <c r="D177" s="6">
        <v>-23.550180000000001</v>
      </c>
      <c r="E177" s="6">
        <v>19.02413</v>
      </c>
      <c r="F177" s="63">
        <v>1000</v>
      </c>
      <c r="G177" s="6">
        <f t="shared" si="10"/>
        <v>1.6424999999999998</v>
      </c>
      <c r="H177" s="49">
        <f t="shared" si="11"/>
        <v>1642.4999999999998</v>
      </c>
      <c r="I177" s="63">
        <v>1000</v>
      </c>
      <c r="J177" s="6">
        <f t="shared" si="12"/>
        <v>0.43799999999999994</v>
      </c>
      <c r="K177" s="57">
        <f t="shared" si="13"/>
        <v>437.99999999999994</v>
      </c>
      <c r="L177" s="53">
        <f t="shared" si="14"/>
        <v>2080.4999999999995</v>
      </c>
    </row>
    <row r="178" spans="1:12" x14ac:dyDescent="0.2">
      <c r="A178" s="39" t="s">
        <v>477</v>
      </c>
      <c r="B178" s="10" t="s">
        <v>478</v>
      </c>
      <c r="C178" s="9">
        <v>619</v>
      </c>
      <c r="D178" s="6">
        <v>-23.484400000000001</v>
      </c>
      <c r="E178" s="6">
        <v>18.949719999999999</v>
      </c>
      <c r="F178" s="63"/>
      <c r="G178" s="6">
        <f t="shared" si="10"/>
        <v>1.6424999999999998</v>
      </c>
      <c r="H178" s="49">
        <f t="shared" si="11"/>
        <v>0</v>
      </c>
      <c r="I178" s="63">
        <v>2000</v>
      </c>
      <c r="J178" s="6">
        <f t="shared" si="12"/>
        <v>0.43799999999999994</v>
      </c>
      <c r="K178" s="57">
        <f t="shared" si="13"/>
        <v>875.99999999999989</v>
      </c>
      <c r="L178" s="53">
        <f t="shared" si="14"/>
        <v>875.99999999999989</v>
      </c>
    </row>
    <row r="179" spans="1:12" x14ac:dyDescent="0.2">
      <c r="A179" s="39" t="s">
        <v>479</v>
      </c>
      <c r="B179" s="10" t="s">
        <v>480</v>
      </c>
      <c r="C179" s="9">
        <v>620</v>
      </c>
      <c r="D179" s="6">
        <v>-23.432449999999999</v>
      </c>
      <c r="E179" s="6">
        <v>19.005700000000001</v>
      </c>
      <c r="F179" s="63">
        <v>50</v>
      </c>
      <c r="G179" s="6">
        <f t="shared" si="10"/>
        <v>1.6424999999999998</v>
      </c>
      <c r="H179" s="49">
        <f t="shared" si="11"/>
        <v>82.124999999999986</v>
      </c>
      <c r="I179" s="63">
        <v>2500</v>
      </c>
      <c r="J179" s="6">
        <f t="shared" si="12"/>
        <v>0.43799999999999994</v>
      </c>
      <c r="K179" s="57">
        <f t="shared" si="13"/>
        <v>1094.9999999999998</v>
      </c>
      <c r="L179" s="53">
        <f t="shared" si="14"/>
        <v>1177.1249999999998</v>
      </c>
    </row>
    <row r="180" spans="1:12" x14ac:dyDescent="0.2">
      <c r="A180" s="39" t="s">
        <v>481</v>
      </c>
      <c r="B180" s="10" t="s">
        <v>482</v>
      </c>
      <c r="C180" s="9"/>
      <c r="D180" s="6">
        <v>-20.507930000000002</v>
      </c>
      <c r="E180" s="6">
        <v>18.896709999999999</v>
      </c>
      <c r="F180" s="63">
        <v>17</v>
      </c>
      <c r="G180" s="6">
        <f t="shared" si="10"/>
        <v>1.6424999999999998</v>
      </c>
      <c r="H180" s="49">
        <f t="shared" si="11"/>
        <v>27.922499999999996</v>
      </c>
      <c r="I180" s="63">
        <v>1680</v>
      </c>
      <c r="J180" s="6">
        <f t="shared" si="12"/>
        <v>0.43799999999999994</v>
      </c>
      <c r="K180" s="57">
        <f t="shared" si="13"/>
        <v>735.83999999999992</v>
      </c>
      <c r="L180" s="53">
        <f t="shared" si="14"/>
        <v>763.76249999999993</v>
      </c>
    </row>
    <row r="181" spans="1:12" x14ac:dyDescent="0.2">
      <c r="A181" s="40" t="s">
        <v>483</v>
      </c>
      <c r="B181" s="10" t="s">
        <v>484</v>
      </c>
      <c r="C181" s="14" t="s">
        <v>485</v>
      </c>
      <c r="D181" s="6"/>
      <c r="E181" s="6"/>
      <c r="F181" s="64"/>
      <c r="G181" s="6">
        <f t="shared" si="10"/>
        <v>1.6424999999999998</v>
      </c>
      <c r="H181" s="49">
        <f t="shared" si="11"/>
        <v>0</v>
      </c>
      <c r="I181" s="64"/>
      <c r="J181" s="6">
        <f t="shared" si="12"/>
        <v>0.43799999999999994</v>
      </c>
      <c r="K181" s="57">
        <f t="shared" si="13"/>
        <v>0</v>
      </c>
      <c r="L181" s="53">
        <f t="shared" si="14"/>
        <v>0</v>
      </c>
    </row>
    <row r="182" spans="1:12" x14ac:dyDescent="0.2">
      <c r="A182" s="39" t="s">
        <v>486</v>
      </c>
      <c r="B182" s="10" t="s">
        <v>487</v>
      </c>
      <c r="C182" s="9">
        <v>623</v>
      </c>
      <c r="D182" s="6">
        <v>-23.413250000000001</v>
      </c>
      <c r="E182" s="6">
        <v>19.006340000000002</v>
      </c>
      <c r="F182" s="63">
        <v>400</v>
      </c>
      <c r="G182" s="6">
        <f t="shared" si="10"/>
        <v>1.6424999999999998</v>
      </c>
      <c r="H182" s="49">
        <f t="shared" si="11"/>
        <v>656.99999999999989</v>
      </c>
      <c r="I182" s="63"/>
      <c r="J182" s="6">
        <f t="shared" si="12"/>
        <v>0.43799999999999994</v>
      </c>
      <c r="K182" s="57">
        <f t="shared" si="13"/>
        <v>0</v>
      </c>
      <c r="L182" s="53">
        <f t="shared" si="14"/>
        <v>656.99999999999989</v>
      </c>
    </row>
    <row r="183" spans="1:12" x14ac:dyDescent="0.2">
      <c r="A183" s="39" t="s">
        <v>488</v>
      </c>
      <c r="B183" s="10" t="s">
        <v>489</v>
      </c>
      <c r="C183" s="9">
        <v>624</v>
      </c>
      <c r="D183" s="6">
        <v>-23.400220000000001</v>
      </c>
      <c r="E183" s="6">
        <v>18.068020000000001</v>
      </c>
      <c r="F183" s="63">
        <v>300</v>
      </c>
      <c r="G183" s="6">
        <f t="shared" si="10"/>
        <v>1.6424999999999998</v>
      </c>
      <c r="H183" s="49">
        <f t="shared" si="11"/>
        <v>492.74999999999994</v>
      </c>
      <c r="I183" s="63">
        <v>4000</v>
      </c>
      <c r="J183" s="6">
        <f t="shared" si="12"/>
        <v>0.43799999999999994</v>
      </c>
      <c r="K183" s="57">
        <f t="shared" si="13"/>
        <v>1751.9999999999998</v>
      </c>
      <c r="L183" s="53">
        <f t="shared" si="14"/>
        <v>2244.7499999999995</v>
      </c>
    </row>
    <row r="184" spans="1:12" x14ac:dyDescent="0.2">
      <c r="A184" s="40" t="s">
        <v>490</v>
      </c>
      <c r="B184" s="10" t="s">
        <v>491</v>
      </c>
      <c r="C184" s="14" t="s">
        <v>492</v>
      </c>
      <c r="D184" s="6">
        <v>-23.372340000000001</v>
      </c>
      <c r="E184" s="6">
        <v>19.168500000000002</v>
      </c>
      <c r="F184" s="64">
        <v>165</v>
      </c>
      <c r="G184" s="6">
        <f t="shared" si="10"/>
        <v>1.6424999999999998</v>
      </c>
      <c r="H184" s="49">
        <f t="shared" si="11"/>
        <v>271.01249999999999</v>
      </c>
      <c r="I184" s="64">
        <v>1400</v>
      </c>
      <c r="J184" s="6">
        <f t="shared" si="12"/>
        <v>0.43799999999999994</v>
      </c>
      <c r="K184" s="57">
        <f t="shared" si="13"/>
        <v>613.19999999999993</v>
      </c>
      <c r="L184" s="53">
        <f t="shared" si="14"/>
        <v>884.21249999999986</v>
      </c>
    </row>
    <row r="185" spans="1:12" x14ac:dyDescent="0.2">
      <c r="A185" s="41" t="s">
        <v>493</v>
      </c>
      <c r="B185" s="10" t="s">
        <v>494</v>
      </c>
      <c r="C185" s="16">
        <v>626</v>
      </c>
      <c r="D185" s="6">
        <v>-23.4163</v>
      </c>
      <c r="E185" s="6">
        <v>19.236540000000002</v>
      </c>
      <c r="F185" s="64">
        <v>40</v>
      </c>
      <c r="G185" s="6">
        <f t="shared" si="10"/>
        <v>1.6424999999999998</v>
      </c>
      <c r="H185" s="49">
        <f t="shared" si="11"/>
        <v>65.699999999999989</v>
      </c>
      <c r="I185" s="64">
        <v>400</v>
      </c>
      <c r="J185" s="6">
        <f t="shared" si="12"/>
        <v>0.43799999999999994</v>
      </c>
      <c r="K185" s="57">
        <f t="shared" si="13"/>
        <v>175.2</v>
      </c>
      <c r="L185" s="53">
        <f t="shared" si="14"/>
        <v>240.89999999999998</v>
      </c>
    </row>
    <row r="186" spans="1:12" x14ac:dyDescent="0.2">
      <c r="A186" s="40" t="s">
        <v>495</v>
      </c>
      <c r="B186" s="10" t="s">
        <v>496</v>
      </c>
      <c r="C186" s="14" t="s">
        <v>497</v>
      </c>
      <c r="D186" s="6"/>
      <c r="E186" s="6"/>
      <c r="F186" s="64">
        <v>138</v>
      </c>
      <c r="G186" s="6">
        <f t="shared" si="10"/>
        <v>1.6424999999999998</v>
      </c>
      <c r="H186" s="49">
        <f t="shared" si="11"/>
        <v>226.66499999999999</v>
      </c>
      <c r="I186" s="64">
        <v>129</v>
      </c>
      <c r="J186" s="6">
        <f t="shared" si="12"/>
        <v>0.43799999999999994</v>
      </c>
      <c r="K186" s="57">
        <f t="shared" si="13"/>
        <v>56.501999999999995</v>
      </c>
      <c r="L186" s="53">
        <f t="shared" si="14"/>
        <v>283.16699999999997</v>
      </c>
    </row>
    <row r="187" spans="1:12" x14ac:dyDescent="0.2">
      <c r="A187" s="41" t="s">
        <v>493</v>
      </c>
      <c r="B187" s="10" t="s">
        <v>498</v>
      </c>
      <c r="C187" s="16">
        <v>626</v>
      </c>
      <c r="D187" s="6">
        <v>-23.4163</v>
      </c>
      <c r="E187" s="6">
        <v>19.236540000000002</v>
      </c>
      <c r="F187" s="64">
        <v>80</v>
      </c>
      <c r="G187" s="6">
        <f t="shared" si="10"/>
        <v>1.6424999999999998</v>
      </c>
      <c r="H187" s="49">
        <f t="shared" si="11"/>
        <v>131.39999999999998</v>
      </c>
      <c r="I187" s="64">
        <v>3500</v>
      </c>
      <c r="J187" s="6">
        <f t="shared" si="12"/>
        <v>0.43799999999999994</v>
      </c>
      <c r="K187" s="57">
        <f t="shared" si="13"/>
        <v>1532.9999999999998</v>
      </c>
      <c r="L187" s="53">
        <f t="shared" si="14"/>
        <v>1664.3999999999996</v>
      </c>
    </row>
    <row r="188" spans="1:12" x14ac:dyDescent="0.2">
      <c r="A188" s="40" t="s">
        <v>499</v>
      </c>
      <c r="B188" s="10" t="s">
        <v>500</v>
      </c>
      <c r="C188" s="14" t="s">
        <v>501</v>
      </c>
      <c r="D188" s="6"/>
      <c r="E188" s="6"/>
      <c r="F188" s="64">
        <v>230</v>
      </c>
      <c r="G188" s="6">
        <f t="shared" si="10"/>
        <v>1.6424999999999998</v>
      </c>
      <c r="H188" s="49">
        <f t="shared" si="11"/>
        <v>377.77499999999998</v>
      </c>
      <c r="I188" s="64">
        <v>1200</v>
      </c>
      <c r="J188" s="6">
        <f t="shared" si="12"/>
        <v>0.43799999999999994</v>
      </c>
      <c r="K188" s="57">
        <f t="shared" si="13"/>
        <v>525.59999999999991</v>
      </c>
      <c r="L188" s="53">
        <f t="shared" si="14"/>
        <v>903.37499999999989</v>
      </c>
    </row>
    <row r="189" spans="1:12" x14ac:dyDescent="0.2">
      <c r="A189" s="41" t="s">
        <v>502</v>
      </c>
      <c r="B189" s="10" t="s">
        <v>503</v>
      </c>
      <c r="C189" s="16">
        <v>627</v>
      </c>
      <c r="D189" s="6">
        <v>-23.31643</v>
      </c>
      <c r="E189" s="6">
        <v>19.23855</v>
      </c>
      <c r="F189" s="66" t="s">
        <v>504</v>
      </c>
      <c r="G189" s="6">
        <f t="shared" si="10"/>
        <v>1.6424999999999998</v>
      </c>
      <c r="H189" s="49">
        <f t="shared" si="11"/>
        <v>123.18749999999999</v>
      </c>
      <c r="I189" s="66" t="s">
        <v>505</v>
      </c>
      <c r="J189" s="6">
        <f t="shared" si="12"/>
        <v>0.43799999999999994</v>
      </c>
      <c r="K189" s="57">
        <f t="shared" si="13"/>
        <v>262.79999999999995</v>
      </c>
      <c r="L189" s="53">
        <f t="shared" si="14"/>
        <v>385.98749999999995</v>
      </c>
    </row>
    <row r="190" spans="1:12" x14ac:dyDescent="0.2">
      <c r="A190" s="41" t="s">
        <v>506</v>
      </c>
      <c r="B190" s="10" t="s">
        <v>507</v>
      </c>
      <c r="C190" s="16">
        <v>628</v>
      </c>
      <c r="D190" s="6">
        <v>-23.332879999999999</v>
      </c>
      <c r="E190" s="6">
        <v>19.155899999999999</v>
      </c>
      <c r="F190" s="66" t="s">
        <v>508</v>
      </c>
      <c r="G190" s="6">
        <f t="shared" si="10"/>
        <v>1.6424999999999998</v>
      </c>
      <c r="H190" s="49">
        <f t="shared" si="11"/>
        <v>225.02249999999998</v>
      </c>
      <c r="I190" s="66" t="s">
        <v>509</v>
      </c>
      <c r="J190" s="6">
        <f t="shared" si="12"/>
        <v>0.43799999999999994</v>
      </c>
      <c r="K190" s="57">
        <f t="shared" si="13"/>
        <v>875.99999999999989</v>
      </c>
      <c r="L190" s="53">
        <f t="shared" si="14"/>
        <v>1101.0224999999998</v>
      </c>
    </row>
    <row r="191" spans="1:12" x14ac:dyDescent="0.2">
      <c r="A191" s="40" t="s">
        <v>27</v>
      </c>
      <c r="B191" s="10" t="s">
        <v>510</v>
      </c>
      <c r="C191" s="14" t="s">
        <v>511</v>
      </c>
      <c r="D191" s="6">
        <v>-23.31738</v>
      </c>
      <c r="E191" s="6">
        <v>19.054960000000001</v>
      </c>
      <c r="F191" s="64">
        <v>220</v>
      </c>
      <c r="G191" s="6">
        <f t="shared" si="10"/>
        <v>1.6424999999999998</v>
      </c>
      <c r="H191" s="49">
        <f t="shared" si="11"/>
        <v>361.34999999999997</v>
      </c>
      <c r="I191" s="64">
        <v>2400</v>
      </c>
      <c r="J191" s="6">
        <f t="shared" si="12"/>
        <v>0.43799999999999994</v>
      </c>
      <c r="K191" s="57">
        <f t="shared" si="13"/>
        <v>1051.1999999999998</v>
      </c>
      <c r="L191" s="53">
        <f t="shared" si="14"/>
        <v>1412.5499999999997</v>
      </c>
    </row>
    <row r="192" spans="1:12" x14ac:dyDescent="0.2">
      <c r="A192" s="40" t="s">
        <v>512</v>
      </c>
      <c r="B192" s="10" t="s">
        <v>513</v>
      </c>
      <c r="C192" s="14" t="s">
        <v>514</v>
      </c>
      <c r="D192" s="15">
        <v>-23.319289999999999</v>
      </c>
      <c r="E192" s="15">
        <v>18.96848</v>
      </c>
      <c r="F192" s="64">
        <f>10+8+13</f>
        <v>31</v>
      </c>
      <c r="G192" s="6">
        <f t="shared" si="10"/>
        <v>1.6424999999999998</v>
      </c>
      <c r="H192" s="49">
        <f t="shared" si="11"/>
        <v>50.917499999999997</v>
      </c>
      <c r="I192" s="64">
        <f>330+1300</f>
        <v>1630</v>
      </c>
      <c r="J192" s="6">
        <f t="shared" si="12"/>
        <v>0.43799999999999994</v>
      </c>
      <c r="K192" s="57">
        <f t="shared" si="13"/>
        <v>713.93999999999994</v>
      </c>
      <c r="L192" s="53">
        <f t="shared" si="14"/>
        <v>764.85749999999996</v>
      </c>
    </row>
    <row r="193" spans="1:12" x14ac:dyDescent="0.2">
      <c r="A193" s="41" t="s">
        <v>515</v>
      </c>
      <c r="B193" s="10" t="s">
        <v>516</v>
      </c>
      <c r="C193" s="16">
        <v>631</v>
      </c>
      <c r="D193" s="6">
        <v>-23.304099999999998</v>
      </c>
      <c r="E193" s="6">
        <v>18.920100000000001</v>
      </c>
      <c r="F193" s="64">
        <f>200+30+8</f>
        <v>238</v>
      </c>
      <c r="G193" s="6">
        <f t="shared" si="10"/>
        <v>1.6424999999999998</v>
      </c>
      <c r="H193" s="49">
        <f t="shared" si="11"/>
        <v>390.91499999999996</v>
      </c>
      <c r="I193" s="64">
        <f>2000+250</f>
        <v>2250</v>
      </c>
      <c r="J193" s="6">
        <f t="shared" si="12"/>
        <v>0.43799999999999994</v>
      </c>
      <c r="K193" s="57">
        <f t="shared" si="13"/>
        <v>985.49999999999989</v>
      </c>
      <c r="L193" s="53">
        <f t="shared" si="14"/>
        <v>1376.415</v>
      </c>
    </row>
    <row r="194" spans="1:12" x14ac:dyDescent="0.2">
      <c r="A194" s="41" t="s">
        <v>517</v>
      </c>
      <c r="B194" s="10" t="s">
        <v>518</v>
      </c>
      <c r="C194" s="16">
        <v>632</v>
      </c>
      <c r="D194" s="6">
        <v>-23.263999999999999</v>
      </c>
      <c r="E194" s="6">
        <v>18.915099999999999</v>
      </c>
      <c r="F194" s="64">
        <v>8</v>
      </c>
      <c r="G194" s="6">
        <f t="shared" si="10"/>
        <v>1.6424999999999998</v>
      </c>
      <c r="H194" s="49">
        <f t="shared" si="11"/>
        <v>13.139999999999999</v>
      </c>
      <c r="I194" s="64">
        <v>2000</v>
      </c>
      <c r="J194" s="6">
        <f t="shared" si="12"/>
        <v>0.43799999999999994</v>
      </c>
      <c r="K194" s="57">
        <f t="shared" si="13"/>
        <v>875.99999999999989</v>
      </c>
      <c r="L194" s="53">
        <f t="shared" si="14"/>
        <v>889.13999999999987</v>
      </c>
    </row>
    <row r="195" spans="1:12" x14ac:dyDescent="0.2">
      <c r="A195" s="41" t="s">
        <v>519</v>
      </c>
      <c r="B195" s="10" t="s">
        <v>520</v>
      </c>
      <c r="C195" s="16">
        <v>633</v>
      </c>
      <c r="D195" s="6">
        <v>-23.254239999999999</v>
      </c>
      <c r="E195" s="6">
        <v>18.97963</v>
      </c>
      <c r="F195" s="64"/>
      <c r="G195" s="6">
        <f t="shared" ref="G195:G258" si="15">0.0045*365</f>
        <v>1.6424999999999998</v>
      </c>
      <c r="H195" s="49">
        <f t="shared" ref="H195:H258" si="16">F195*G195</f>
        <v>0</v>
      </c>
      <c r="I195" s="64"/>
      <c r="J195" s="6">
        <f t="shared" ref="J195:J258" si="17">0.0012*365</f>
        <v>0.43799999999999994</v>
      </c>
      <c r="K195" s="57">
        <f t="shared" ref="K195:K258" si="18">I195*J195</f>
        <v>0</v>
      </c>
      <c r="L195" s="53">
        <f t="shared" ref="L195:L258" si="19">K195+H195</f>
        <v>0</v>
      </c>
    </row>
    <row r="196" spans="1:12" x14ac:dyDescent="0.2">
      <c r="A196" s="40" t="s">
        <v>521</v>
      </c>
      <c r="B196" s="10" t="s">
        <v>522</v>
      </c>
      <c r="C196" s="14" t="s">
        <v>523</v>
      </c>
      <c r="D196" s="6">
        <v>-23.271380000000001</v>
      </c>
      <c r="E196" s="6">
        <v>19.070530000000002</v>
      </c>
      <c r="F196" s="64">
        <v>80</v>
      </c>
      <c r="G196" s="6">
        <f t="shared" si="15"/>
        <v>1.6424999999999998</v>
      </c>
      <c r="H196" s="49">
        <f t="shared" si="16"/>
        <v>131.39999999999998</v>
      </c>
      <c r="I196" s="64">
        <v>1300</v>
      </c>
      <c r="J196" s="6">
        <f t="shared" si="17"/>
        <v>0.43799999999999994</v>
      </c>
      <c r="K196" s="57">
        <f t="shared" si="18"/>
        <v>569.4</v>
      </c>
      <c r="L196" s="53">
        <f t="shared" si="19"/>
        <v>700.8</v>
      </c>
    </row>
    <row r="197" spans="1:12" x14ac:dyDescent="0.2">
      <c r="A197" s="38" t="s">
        <v>524</v>
      </c>
      <c r="B197" s="5" t="s">
        <v>525</v>
      </c>
      <c r="C197" s="5">
        <v>635</v>
      </c>
      <c r="D197" s="6">
        <v>-23.238790000000002</v>
      </c>
      <c r="E197" s="6">
        <v>19.14076</v>
      </c>
      <c r="F197" s="38">
        <v>420</v>
      </c>
      <c r="G197" s="6">
        <f t="shared" si="15"/>
        <v>1.6424999999999998</v>
      </c>
      <c r="H197" s="49">
        <f t="shared" si="16"/>
        <v>689.84999999999991</v>
      </c>
      <c r="I197" s="38">
        <v>300</v>
      </c>
      <c r="J197" s="6">
        <f t="shared" si="17"/>
        <v>0.43799999999999994</v>
      </c>
      <c r="K197" s="57">
        <f t="shared" si="18"/>
        <v>131.39999999999998</v>
      </c>
      <c r="L197" s="53">
        <f t="shared" si="19"/>
        <v>821.24999999999989</v>
      </c>
    </row>
    <row r="198" spans="1:12" x14ac:dyDescent="0.2">
      <c r="A198" s="38" t="s">
        <v>526</v>
      </c>
      <c r="B198" s="5" t="s">
        <v>527</v>
      </c>
      <c r="C198" s="5">
        <v>635</v>
      </c>
      <c r="D198" s="6">
        <v>-23.271599999999999</v>
      </c>
      <c r="E198" s="6">
        <v>19.144829999999999</v>
      </c>
      <c r="F198" s="38">
        <v>130</v>
      </c>
      <c r="G198" s="6">
        <f t="shared" si="15"/>
        <v>1.6424999999999998</v>
      </c>
      <c r="H198" s="49">
        <f t="shared" si="16"/>
        <v>213.52499999999998</v>
      </c>
      <c r="I198" s="38">
        <v>1500</v>
      </c>
      <c r="J198" s="6">
        <f t="shared" si="17"/>
        <v>0.43799999999999994</v>
      </c>
      <c r="K198" s="57">
        <f t="shared" si="18"/>
        <v>656.99999999999989</v>
      </c>
      <c r="L198" s="53">
        <f t="shared" si="19"/>
        <v>870.52499999999986</v>
      </c>
    </row>
    <row r="199" spans="1:12" x14ac:dyDescent="0.2">
      <c r="A199" s="40" t="s">
        <v>528</v>
      </c>
      <c r="B199" s="10" t="s">
        <v>529</v>
      </c>
      <c r="C199" s="14" t="s">
        <v>530</v>
      </c>
      <c r="D199" s="6">
        <v>-23.247669999999999</v>
      </c>
      <c r="E199" s="6">
        <v>19.237549999999999</v>
      </c>
      <c r="F199" s="66" t="s">
        <v>531</v>
      </c>
      <c r="G199" s="6">
        <f t="shared" si="15"/>
        <v>1.6424999999999998</v>
      </c>
      <c r="H199" s="49">
        <f t="shared" si="16"/>
        <v>566.66249999999991</v>
      </c>
      <c r="I199" s="66" t="s">
        <v>532</v>
      </c>
      <c r="J199" s="6">
        <f t="shared" si="17"/>
        <v>0.43799999999999994</v>
      </c>
      <c r="K199" s="57">
        <f t="shared" si="18"/>
        <v>199.28999999999996</v>
      </c>
      <c r="L199" s="53">
        <f t="shared" si="19"/>
        <v>765.95249999999987</v>
      </c>
    </row>
    <row r="200" spans="1:12" x14ac:dyDescent="0.2">
      <c r="A200" s="40" t="s">
        <v>533</v>
      </c>
      <c r="B200" s="10" t="s">
        <v>534</v>
      </c>
      <c r="C200" s="14" t="s">
        <v>535</v>
      </c>
      <c r="D200" s="6">
        <v>-23.41142</v>
      </c>
      <c r="E200" s="6">
        <v>18.832439999999998</v>
      </c>
      <c r="F200" s="64">
        <f>100+6+8</f>
        <v>114</v>
      </c>
      <c r="G200" s="6">
        <f t="shared" si="15"/>
        <v>1.6424999999999998</v>
      </c>
      <c r="H200" s="49">
        <f t="shared" si="16"/>
        <v>187.24499999999998</v>
      </c>
      <c r="I200" s="64">
        <f>1500+20+20</f>
        <v>1540</v>
      </c>
      <c r="J200" s="6">
        <f t="shared" si="17"/>
        <v>0.43799999999999994</v>
      </c>
      <c r="K200" s="57">
        <f t="shared" si="18"/>
        <v>674.51999999999987</v>
      </c>
      <c r="L200" s="53">
        <f t="shared" si="19"/>
        <v>861.76499999999987</v>
      </c>
    </row>
    <row r="201" spans="1:12" x14ac:dyDescent="0.2">
      <c r="A201" s="39" t="s">
        <v>536</v>
      </c>
      <c r="B201" s="10" t="s">
        <v>537</v>
      </c>
      <c r="C201" s="9"/>
      <c r="D201" s="6"/>
      <c r="E201" s="6"/>
      <c r="F201" s="63"/>
      <c r="G201" s="6">
        <f t="shared" si="15"/>
        <v>1.6424999999999998</v>
      </c>
      <c r="H201" s="49">
        <f t="shared" si="16"/>
        <v>0</v>
      </c>
      <c r="I201" s="63"/>
      <c r="J201" s="6">
        <f t="shared" si="17"/>
        <v>0.43799999999999994</v>
      </c>
      <c r="K201" s="57">
        <f t="shared" si="18"/>
        <v>0</v>
      </c>
      <c r="L201" s="53">
        <f t="shared" si="19"/>
        <v>0</v>
      </c>
    </row>
    <row r="202" spans="1:12" x14ac:dyDescent="0.2">
      <c r="A202" s="39" t="s">
        <v>538</v>
      </c>
      <c r="B202" s="10" t="s">
        <v>539</v>
      </c>
      <c r="C202" s="9">
        <v>641</v>
      </c>
      <c r="D202" s="6">
        <v>-23.73799</v>
      </c>
      <c r="E202" s="6">
        <v>18.961729999999999</v>
      </c>
      <c r="F202" s="63">
        <v>2</v>
      </c>
      <c r="G202" s="6">
        <f t="shared" si="15"/>
        <v>1.6424999999999998</v>
      </c>
      <c r="H202" s="49">
        <f t="shared" si="16"/>
        <v>3.2849999999999997</v>
      </c>
      <c r="I202" s="63">
        <v>1000</v>
      </c>
      <c r="J202" s="6">
        <f t="shared" si="17"/>
        <v>0.43799999999999994</v>
      </c>
      <c r="K202" s="57">
        <f t="shared" si="18"/>
        <v>437.99999999999994</v>
      </c>
      <c r="L202" s="53">
        <f t="shared" si="19"/>
        <v>441.28499999999997</v>
      </c>
    </row>
    <row r="203" spans="1:12" x14ac:dyDescent="0.2">
      <c r="A203" s="39" t="s">
        <v>540</v>
      </c>
      <c r="B203" s="10" t="s">
        <v>541</v>
      </c>
      <c r="C203" s="9" t="s">
        <v>542</v>
      </c>
      <c r="D203" s="6">
        <v>-23.764189999999999</v>
      </c>
      <c r="E203" s="6">
        <v>19.048069999999999</v>
      </c>
      <c r="F203" s="63"/>
      <c r="G203" s="6">
        <f t="shared" si="15"/>
        <v>1.6424999999999998</v>
      </c>
      <c r="H203" s="49">
        <f t="shared" si="16"/>
        <v>0</v>
      </c>
      <c r="I203" s="63"/>
      <c r="J203" s="6">
        <f t="shared" si="17"/>
        <v>0.43799999999999994</v>
      </c>
      <c r="K203" s="57">
        <f t="shared" si="18"/>
        <v>0</v>
      </c>
      <c r="L203" s="53">
        <f t="shared" si="19"/>
        <v>0</v>
      </c>
    </row>
    <row r="204" spans="1:12" x14ac:dyDescent="0.2">
      <c r="A204" s="38" t="s">
        <v>543</v>
      </c>
      <c r="B204" s="5" t="s">
        <v>544</v>
      </c>
      <c r="C204" s="5"/>
      <c r="D204" s="6">
        <v>-23.888449999999999</v>
      </c>
      <c r="E204" s="6">
        <v>19.116530000000001</v>
      </c>
      <c r="F204" s="38">
        <v>86</v>
      </c>
      <c r="G204" s="6">
        <f t="shared" si="15"/>
        <v>1.6424999999999998</v>
      </c>
      <c r="H204" s="49">
        <f t="shared" si="16"/>
        <v>141.255</v>
      </c>
      <c r="I204" s="38">
        <v>731</v>
      </c>
      <c r="J204" s="6">
        <f t="shared" si="17"/>
        <v>0.43799999999999994</v>
      </c>
      <c r="K204" s="57">
        <f t="shared" si="18"/>
        <v>320.17799999999994</v>
      </c>
      <c r="L204" s="53">
        <f t="shared" si="19"/>
        <v>461.43299999999994</v>
      </c>
    </row>
    <row r="205" spans="1:12" x14ac:dyDescent="0.2">
      <c r="A205" s="36" t="s">
        <v>545</v>
      </c>
      <c r="B205" s="5" t="s">
        <v>546</v>
      </c>
      <c r="C205" s="6"/>
      <c r="D205" s="6">
        <v>-22.80547</v>
      </c>
      <c r="E205" s="6">
        <v>19.680070000000001</v>
      </c>
      <c r="F205" s="49">
        <v>431</v>
      </c>
      <c r="G205" s="6">
        <f t="shared" si="15"/>
        <v>1.6424999999999998</v>
      </c>
      <c r="H205" s="49">
        <f t="shared" si="16"/>
        <v>707.9174999999999</v>
      </c>
      <c r="I205" s="49">
        <v>104</v>
      </c>
      <c r="J205" s="6">
        <f t="shared" si="17"/>
        <v>0.43799999999999994</v>
      </c>
      <c r="K205" s="57">
        <f t="shared" si="18"/>
        <v>45.551999999999992</v>
      </c>
      <c r="L205" s="53">
        <f t="shared" si="19"/>
        <v>753.46949999999993</v>
      </c>
    </row>
    <row r="206" spans="1:12" x14ac:dyDescent="0.2">
      <c r="A206" s="38" t="s">
        <v>547</v>
      </c>
      <c r="B206" s="5" t="s">
        <v>548</v>
      </c>
      <c r="C206" s="5">
        <v>697</v>
      </c>
      <c r="D206" s="6">
        <v>-22.899509999999999</v>
      </c>
      <c r="E206" s="6">
        <v>19.668859999999999</v>
      </c>
      <c r="F206" s="38">
        <v>400</v>
      </c>
      <c r="G206" s="6">
        <f t="shared" si="15"/>
        <v>1.6424999999999998</v>
      </c>
      <c r="H206" s="49">
        <f t="shared" si="16"/>
        <v>656.99999999999989</v>
      </c>
      <c r="I206" s="38">
        <v>100</v>
      </c>
      <c r="J206" s="6">
        <f t="shared" si="17"/>
        <v>0.43799999999999994</v>
      </c>
      <c r="K206" s="57">
        <f t="shared" si="18"/>
        <v>43.8</v>
      </c>
      <c r="L206" s="53">
        <f t="shared" si="19"/>
        <v>700.79999999999984</v>
      </c>
    </row>
    <row r="207" spans="1:12" x14ac:dyDescent="0.2">
      <c r="A207" s="38" t="s">
        <v>549</v>
      </c>
      <c r="B207" s="5" t="s">
        <v>550</v>
      </c>
      <c r="C207" s="5">
        <v>698</v>
      </c>
      <c r="D207" s="6">
        <v>-22.921050000000001</v>
      </c>
      <c r="E207" s="6">
        <v>19.70739</v>
      </c>
      <c r="F207" s="38">
        <v>380</v>
      </c>
      <c r="G207" s="6">
        <f t="shared" si="15"/>
        <v>1.6424999999999998</v>
      </c>
      <c r="H207" s="49">
        <f t="shared" si="16"/>
        <v>624.15</v>
      </c>
      <c r="I207" s="38">
        <v>420</v>
      </c>
      <c r="J207" s="6">
        <f t="shared" si="17"/>
        <v>0.43799999999999994</v>
      </c>
      <c r="K207" s="57">
        <f t="shared" si="18"/>
        <v>183.95999999999998</v>
      </c>
      <c r="L207" s="53">
        <f t="shared" si="19"/>
        <v>808.1099999999999</v>
      </c>
    </row>
    <row r="208" spans="1:12" x14ac:dyDescent="0.2">
      <c r="A208" s="39" t="s">
        <v>551</v>
      </c>
      <c r="B208" s="10" t="s">
        <v>552</v>
      </c>
      <c r="C208" s="9">
        <v>699</v>
      </c>
      <c r="D208" s="6">
        <v>-23.742170000000002</v>
      </c>
      <c r="E208" s="6">
        <v>18.585280000000001</v>
      </c>
      <c r="F208" s="63"/>
      <c r="G208" s="6">
        <f t="shared" si="15"/>
        <v>1.6424999999999998</v>
      </c>
      <c r="H208" s="49">
        <f t="shared" si="16"/>
        <v>0</v>
      </c>
      <c r="I208" s="63"/>
      <c r="J208" s="6">
        <f t="shared" si="17"/>
        <v>0.43799999999999994</v>
      </c>
      <c r="K208" s="57">
        <f t="shared" si="18"/>
        <v>0</v>
      </c>
      <c r="L208" s="53">
        <f t="shared" si="19"/>
        <v>0</v>
      </c>
    </row>
    <row r="209" spans="1:12" x14ac:dyDescent="0.2">
      <c r="A209" s="38" t="s">
        <v>553</v>
      </c>
      <c r="B209" s="5" t="s">
        <v>554</v>
      </c>
      <c r="C209" s="5">
        <v>701</v>
      </c>
      <c r="D209" s="6"/>
      <c r="E209" s="6"/>
      <c r="F209" s="38">
        <v>20</v>
      </c>
      <c r="G209" s="6">
        <f t="shared" si="15"/>
        <v>1.6424999999999998</v>
      </c>
      <c r="H209" s="49">
        <f t="shared" si="16"/>
        <v>32.849999999999994</v>
      </c>
      <c r="I209" s="38">
        <v>1019</v>
      </c>
      <c r="J209" s="6">
        <f t="shared" si="17"/>
        <v>0.43799999999999994</v>
      </c>
      <c r="K209" s="57">
        <f t="shared" si="18"/>
        <v>446.32199999999995</v>
      </c>
      <c r="L209" s="53">
        <f t="shared" si="19"/>
        <v>479.17199999999991</v>
      </c>
    </row>
    <row r="210" spans="1:12" x14ac:dyDescent="0.2">
      <c r="A210" s="39" t="s">
        <v>555</v>
      </c>
      <c r="B210" s="10" t="s">
        <v>556</v>
      </c>
      <c r="C210" s="9">
        <v>722</v>
      </c>
      <c r="D210" s="11">
        <v>-23.554929999999999</v>
      </c>
      <c r="E210" s="11">
        <v>18.57002</v>
      </c>
      <c r="F210" s="63">
        <v>36</v>
      </c>
      <c r="G210" s="6">
        <f t="shared" si="15"/>
        <v>1.6424999999999998</v>
      </c>
      <c r="H210" s="49">
        <f t="shared" si="16"/>
        <v>59.129999999999995</v>
      </c>
      <c r="I210" s="63">
        <v>1511</v>
      </c>
      <c r="J210" s="6">
        <f t="shared" si="17"/>
        <v>0.43799999999999994</v>
      </c>
      <c r="K210" s="57">
        <f t="shared" si="18"/>
        <v>661.81799999999987</v>
      </c>
      <c r="L210" s="53">
        <f t="shared" si="19"/>
        <v>720.94799999999987</v>
      </c>
    </row>
    <row r="211" spans="1:12" x14ac:dyDescent="0.2">
      <c r="A211" s="41" t="s">
        <v>557</v>
      </c>
      <c r="B211" s="10" t="s">
        <v>558</v>
      </c>
      <c r="C211" s="16">
        <v>704</v>
      </c>
      <c r="D211" s="15">
        <v>-23.433009999999999</v>
      </c>
      <c r="E211" s="17" t="s">
        <v>559</v>
      </c>
      <c r="F211" s="64">
        <v>83</v>
      </c>
      <c r="G211" s="6">
        <f t="shared" si="15"/>
        <v>1.6424999999999998</v>
      </c>
      <c r="H211" s="49">
        <f t="shared" si="16"/>
        <v>136.32749999999999</v>
      </c>
      <c r="I211" s="64"/>
      <c r="J211" s="6">
        <f t="shared" si="17"/>
        <v>0.43799999999999994</v>
      </c>
      <c r="K211" s="57">
        <f t="shared" si="18"/>
        <v>0</v>
      </c>
      <c r="L211" s="53">
        <f t="shared" si="19"/>
        <v>136.32749999999999</v>
      </c>
    </row>
    <row r="212" spans="1:12" x14ac:dyDescent="0.2">
      <c r="A212" s="41" t="s">
        <v>336</v>
      </c>
      <c r="B212" s="10" t="s">
        <v>560</v>
      </c>
      <c r="C212" s="16"/>
      <c r="D212" s="15">
        <v>-23.143450000000001</v>
      </c>
      <c r="E212" s="15">
        <v>18.985389999999999</v>
      </c>
      <c r="F212" s="64">
        <v>224</v>
      </c>
      <c r="G212" s="6">
        <f t="shared" si="15"/>
        <v>1.6424999999999998</v>
      </c>
      <c r="H212" s="49">
        <f t="shared" si="16"/>
        <v>367.91999999999996</v>
      </c>
      <c r="I212" s="64">
        <v>782</v>
      </c>
      <c r="J212" s="6">
        <f t="shared" si="17"/>
        <v>0.43799999999999994</v>
      </c>
      <c r="K212" s="57">
        <f t="shared" si="18"/>
        <v>342.51599999999996</v>
      </c>
      <c r="L212" s="53">
        <f t="shared" si="19"/>
        <v>710.43599999999992</v>
      </c>
    </row>
    <row r="213" spans="1:12" x14ac:dyDescent="0.2">
      <c r="A213" s="38" t="s">
        <v>561</v>
      </c>
      <c r="B213" s="5" t="s">
        <v>562</v>
      </c>
      <c r="C213" s="5">
        <v>715</v>
      </c>
      <c r="D213" s="6" t="s">
        <v>185</v>
      </c>
      <c r="E213" s="6" t="s">
        <v>185</v>
      </c>
      <c r="F213" s="38">
        <v>302</v>
      </c>
      <c r="G213" s="6">
        <f t="shared" si="15"/>
        <v>1.6424999999999998</v>
      </c>
      <c r="H213" s="49">
        <f t="shared" si="16"/>
        <v>496.03499999999997</v>
      </c>
      <c r="I213" s="38">
        <v>980</v>
      </c>
      <c r="J213" s="6">
        <f t="shared" si="17"/>
        <v>0.43799999999999994</v>
      </c>
      <c r="K213" s="57">
        <f t="shared" si="18"/>
        <v>429.23999999999995</v>
      </c>
      <c r="L213" s="53">
        <f t="shared" si="19"/>
        <v>925.27499999999986</v>
      </c>
    </row>
    <row r="214" spans="1:12" x14ac:dyDescent="0.2">
      <c r="A214" s="38" t="s">
        <v>563</v>
      </c>
      <c r="B214" s="5" t="s">
        <v>564</v>
      </c>
      <c r="C214" s="5">
        <v>716</v>
      </c>
      <c r="D214" s="6" t="s">
        <v>185</v>
      </c>
      <c r="E214" s="6" t="s">
        <v>185</v>
      </c>
      <c r="F214" s="38"/>
      <c r="G214" s="6">
        <f t="shared" si="15"/>
        <v>1.6424999999999998</v>
      </c>
      <c r="H214" s="49">
        <f t="shared" si="16"/>
        <v>0</v>
      </c>
      <c r="I214" s="38"/>
      <c r="J214" s="6">
        <f t="shared" si="17"/>
        <v>0.43799999999999994</v>
      </c>
      <c r="K214" s="57">
        <f t="shared" si="18"/>
        <v>0</v>
      </c>
      <c r="L214" s="53">
        <f t="shared" si="19"/>
        <v>0</v>
      </c>
    </row>
    <row r="215" spans="1:12" x14ac:dyDescent="0.2">
      <c r="A215" s="38" t="s">
        <v>565</v>
      </c>
      <c r="B215" s="5" t="s">
        <v>566</v>
      </c>
      <c r="C215" s="5">
        <v>717</v>
      </c>
      <c r="D215" s="6" t="s">
        <v>185</v>
      </c>
      <c r="E215" s="6" t="s">
        <v>185</v>
      </c>
      <c r="F215" s="38"/>
      <c r="G215" s="6">
        <f t="shared" si="15"/>
        <v>1.6424999999999998</v>
      </c>
      <c r="H215" s="49">
        <f t="shared" si="16"/>
        <v>0</v>
      </c>
      <c r="I215" s="38"/>
      <c r="J215" s="6">
        <f t="shared" si="17"/>
        <v>0.43799999999999994</v>
      </c>
      <c r="K215" s="57">
        <f t="shared" si="18"/>
        <v>0</v>
      </c>
      <c r="L215" s="53">
        <f t="shared" si="19"/>
        <v>0</v>
      </c>
    </row>
    <row r="216" spans="1:12" x14ac:dyDescent="0.2">
      <c r="A216" s="41" t="s">
        <v>567</v>
      </c>
      <c r="B216" s="10" t="s">
        <v>568</v>
      </c>
      <c r="C216" s="16">
        <v>720</v>
      </c>
      <c r="D216" s="15">
        <v>-23.499179999999999</v>
      </c>
      <c r="E216" s="15">
        <v>19.180260000000001</v>
      </c>
      <c r="F216" s="64">
        <v>43</v>
      </c>
      <c r="G216" s="6">
        <f t="shared" si="15"/>
        <v>1.6424999999999998</v>
      </c>
      <c r="H216" s="49">
        <f t="shared" si="16"/>
        <v>70.627499999999998</v>
      </c>
      <c r="I216" s="64">
        <v>2500</v>
      </c>
      <c r="J216" s="6">
        <f t="shared" si="17"/>
        <v>0.43799999999999994</v>
      </c>
      <c r="K216" s="57">
        <f t="shared" si="18"/>
        <v>1094.9999999999998</v>
      </c>
      <c r="L216" s="53">
        <f t="shared" si="19"/>
        <v>1165.6274999999998</v>
      </c>
    </row>
    <row r="217" spans="1:12" x14ac:dyDescent="0.2">
      <c r="A217" s="41" t="s">
        <v>569</v>
      </c>
      <c r="B217" s="10" t="s">
        <v>570</v>
      </c>
      <c r="C217" s="16">
        <v>727</v>
      </c>
      <c r="D217" s="15">
        <v>-23.249980000000001</v>
      </c>
      <c r="E217" s="15">
        <v>18.983969999999999</v>
      </c>
      <c r="F217" s="64">
        <v>70</v>
      </c>
      <c r="G217" s="6">
        <f t="shared" si="15"/>
        <v>1.6424999999999998</v>
      </c>
      <c r="H217" s="49">
        <f t="shared" si="16"/>
        <v>114.97499999999999</v>
      </c>
      <c r="I217" s="64">
        <v>800</v>
      </c>
      <c r="J217" s="6">
        <f t="shared" si="17"/>
        <v>0.43799999999999994</v>
      </c>
      <c r="K217" s="57">
        <f t="shared" si="18"/>
        <v>350.4</v>
      </c>
      <c r="L217" s="53">
        <f t="shared" si="19"/>
        <v>465.375</v>
      </c>
    </row>
    <row r="218" spans="1:12" x14ac:dyDescent="0.2">
      <c r="A218" s="36" t="s">
        <v>571</v>
      </c>
      <c r="B218" s="5" t="s">
        <v>572</v>
      </c>
      <c r="C218" s="6"/>
      <c r="D218" s="6">
        <v>-22.974299999999999</v>
      </c>
      <c r="E218" s="6">
        <v>19.963280000000001</v>
      </c>
      <c r="F218" s="49"/>
      <c r="G218" s="6">
        <f t="shared" si="15"/>
        <v>1.6424999999999998</v>
      </c>
      <c r="H218" s="49">
        <f t="shared" si="16"/>
        <v>0</v>
      </c>
      <c r="I218" s="49"/>
      <c r="J218" s="6">
        <f t="shared" si="17"/>
        <v>0.43799999999999994</v>
      </c>
      <c r="K218" s="57">
        <f t="shared" si="18"/>
        <v>0</v>
      </c>
      <c r="L218" s="53">
        <f t="shared" si="19"/>
        <v>0</v>
      </c>
    </row>
    <row r="219" spans="1:12" x14ac:dyDescent="0.2">
      <c r="A219" s="40" t="s">
        <v>573</v>
      </c>
      <c r="B219" s="10" t="s">
        <v>574</v>
      </c>
      <c r="C219" s="14" t="s">
        <v>575</v>
      </c>
      <c r="D219" s="15">
        <v>-23.122129999999999</v>
      </c>
      <c r="E219" s="15">
        <v>19.05057</v>
      </c>
      <c r="F219" s="64">
        <v>350</v>
      </c>
      <c r="G219" s="6">
        <f t="shared" si="15"/>
        <v>1.6424999999999998</v>
      </c>
      <c r="H219" s="49">
        <f t="shared" si="16"/>
        <v>574.875</v>
      </c>
      <c r="I219" s="64">
        <v>3000</v>
      </c>
      <c r="J219" s="6">
        <f t="shared" si="17"/>
        <v>0.43799999999999994</v>
      </c>
      <c r="K219" s="57">
        <f t="shared" si="18"/>
        <v>1313.9999999999998</v>
      </c>
      <c r="L219" s="53">
        <f t="shared" si="19"/>
        <v>1888.8749999999998</v>
      </c>
    </row>
    <row r="220" spans="1:12" x14ac:dyDescent="0.2">
      <c r="A220" s="39" t="s">
        <v>576</v>
      </c>
      <c r="B220" s="10" t="s">
        <v>577</v>
      </c>
      <c r="C220" s="9">
        <v>744</v>
      </c>
      <c r="D220" s="11">
        <v>-23.798570000000002</v>
      </c>
      <c r="E220" s="11">
        <v>19.142569999999999</v>
      </c>
      <c r="F220" s="63">
        <v>0</v>
      </c>
      <c r="G220" s="6">
        <f t="shared" si="15"/>
        <v>1.6424999999999998</v>
      </c>
      <c r="H220" s="49">
        <f t="shared" si="16"/>
        <v>0</v>
      </c>
      <c r="I220" s="63">
        <v>934</v>
      </c>
      <c r="J220" s="6">
        <f t="shared" si="17"/>
        <v>0.43799999999999994</v>
      </c>
      <c r="K220" s="57">
        <f t="shared" si="18"/>
        <v>409.09199999999993</v>
      </c>
      <c r="L220" s="53">
        <f t="shared" si="19"/>
        <v>409.09199999999993</v>
      </c>
    </row>
    <row r="221" spans="1:12" x14ac:dyDescent="0.2">
      <c r="A221" s="36" t="s">
        <v>576</v>
      </c>
      <c r="B221" s="5" t="s">
        <v>577</v>
      </c>
      <c r="C221" s="6">
        <v>744</v>
      </c>
      <c r="D221" s="6">
        <v>-23.798570000000002</v>
      </c>
      <c r="E221" s="6">
        <v>19.142569999999999</v>
      </c>
      <c r="F221" s="49">
        <v>10</v>
      </c>
      <c r="G221" s="6">
        <f t="shared" si="15"/>
        <v>1.6424999999999998</v>
      </c>
      <c r="H221" s="49">
        <f t="shared" si="16"/>
        <v>16.424999999999997</v>
      </c>
      <c r="I221" s="49">
        <v>934</v>
      </c>
      <c r="J221" s="6">
        <f t="shared" si="17"/>
        <v>0.43799999999999994</v>
      </c>
      <c r="K221" s="57">
        <f t="shared" si="18"/>
        <v>409.09199999999993</v>
      </c>
      <c r="L221" s="53">
        <f t="shared" si="19"/>
        <v>425.51699999999994</v>
      </c>
    </row>
    <row r="222" spans="1:12" x14ac:dyDescent="0.2">
      <c r="A222" s="40" t="s">
        <v>578</v>
      </c>
      <c r="B222" s="10" t="s">
        <v>579</v>
      </c>
      <c r="C222" s="14" t="s">
        <v>580</v>
      </c>
      <c r="D222" s="15">
        <v>-23.821999999999999</v>
      </c>
      <c r="E222" s="15">
        <v>19.240349999999999</v>
      </c>
      <c r="F222" s="64">
        <v>30</v>
      </c>
      <c r="G222" s="6">
        <f t="shared" si="15"/>
        <v>1.6424999999999998</v>
      </c>
      <c r="H222" s="49">
        <f t="shared" si="16"/>
        <v>49.274999999999999</v>
      </c>
      <c r="I222" s="64">
        <v>1616</v>
      </c>
      <c r="J222" s="6">
        <f t="shared" si="17"/>
        <v>0.43799999999999994</v>
      </c>
      <c r="K222" s="57">
        <f t="shared" si="18"/>
        <v>707.80799999999988</v>
      </c>
      <c r="L222" s="53">
        <f t="shared" si="19"/>
        <v>757.08299999999986</v>
      </c>
    </row>
    <row r="223" spans="1:12" x14ac:dyDescent="0.2">
      <c r="A223" s="38" t="s">
        <v>581</v>
      </c>
      <c r="B223" s="5" t="s">
        <v>582</v>
      </c>
      <c r="C223" s="5">
        <v>748</v>
      </c>
      <c r="D223" s="6" t="s">
        <v>185</v>
      </c>
      <c r="E223" s="6" t="s">
        <v>185</v>
      </c>
      <c r="F223" s="38">
        <v>73</v>
      </c>
      <c r="G223" s="6">
        <f t="shared" si="15"/>
        <v>1.6424999999999998</v>
      </c>
      <c r="H223" s="49">
        <f t="shared" si="16"/>
        <v>119.90249999999999</v>
      </c>
      <c r="I223" s="38">
        <v>188</v>
      </c>
      <c r="J223" s="6">
        <f t="shared" si="17"/>
        <v>0.43799999999999994</v>
      </c>
      <c r="K223" s="57">
        <f t="shared" si="18"/>
        <v>82.343999999999994</v>
      </c>
      <c r="L223" s="53">
        <f t="shared" si="19"/>
        <v>202.24649999999997</v>
      </c>
    </row>
    <row r="224" spans="1:12" x14ac:dyDescent="0.2">
      <c r="A224" s="39" t="s">
        <v>583</v>
      </c>
      <c r="B224" s="10" t="s">
        <v>584</v>
      </c>
      <c r="C224" s="9">
        <v>750</v>
      </c>
      <c r="D224" s="11">
        <v>-23.603840000000002</v>
      </c>
      <c r="E224" s="11">
        <v>19.13775</v>
      </c>
      <c r="F224" s="63">
        <v>20</v>
      </c>
      <c r="G224" s="6">
        <f t="shared" si="15"/>
        <v>1.6424999999999998</v>
      </c>
      <c r="H224" s="49">
        <f t="shared" si="16"/>
        <v>32.849999999999994</v>
      </c>
      <c r="I224" s="63">
        <v>1700</v>
      </c>
      <c r="J224" s="6">
        <f t="shared" si="17"/>
        <v>0.43799999999999994</v>
      </c>
      <c r="K224" s="57">
        <f t="shared" si="18"/>
        <v>744.59999999999991</v>
      </c>
      <c r="L224" s="53">
        <f t="shared" si="19"/>
        <v>777.44999999999993</v>
      </c>
    </row>
    <row r="225" spans="1:12" x14ac:dyDescent="0.2">
      <c r="A225" s="40" t="s">
        <v>585</v>
      </c>
      <c r="B225" s="10" t="s">
        <v>586</v>
      </c>
      <c r="C225" s="14" t="s">
        <v>587</v>
      </c>
      <c r="D225" s="15">
        <v>-23.24494</v>
      </c>
      <c r="E225" s="15">
        <v>19.07037</v>
      </c>
      <c r="F225" s="64">
        <v>50</v>
      </c>
      <c r="G225" s="6">
        <f t="shared" si="15"/>
        <v>1.6424999999999998</v>
      </c>
      <c r="H225" s="49">
        <f t="shared" si="16"/>
        <v>82.124999999999986</v>
      </c>
      <c r="I225" s="64">
        <v>1200</v>
      </c>
      <c r="J225" s="6">
        <f t="shared" si="17"/>
        <v>0.43799999999999994</v>
      </c>
      <c r="K225" s="57">
        <f t="shared" si="18"/>
        <v>525.59999999999991</v>
      </c>
      <c r="L225" s="53">
        <f t="shared" si="19"/>
        <v>607.72499999999991</v>
      </c>
    </row>
    <row r="226" spans="1:12" x14ac:dyDescent="0.2">
      <c r="A226" s="36" t="s">
        <v>588</v>
      </c>
      <c r="B226" s="5" t="s">
        <v>589</v>
      </c>
      <c r="C226" s="6"/>
      <c r="D226" s="6">
        <v>-22.771809999999999</v>
      </c>
      <c r="E226" s="6">
        <v>19.924499999999998</v>
      </c>
      <c r="F226" s="49"/>
      <c r="G226" s="6">
        <f t="shared" si="15"/>
        <v>1.6424999999999998</v>
      </c>
      <c r="H226" s="49">
        <f t="shared" si="16"/>
        <v>0</v>
      </c>
      <c r="I226" s="49">
        <v>255</v>
      </c>
      <c r="J226" s="6">
        <f t="shared" si="17"/>
        <v>0.43799999999999994</v>
      </c>
      <c r="K226" s="57">
        <f t="shared" si="18"/>
        <v>111.68999999999998</v>
      </c>
      <c r="L226" s="53">
        <f t="shared" si="19"/>
        <v>111.68999999999998</v>
      </c>
    </row>
    <row r="227" spans="1:12" x14ac:dyDescent="0.2">
      <c r="A227" s="40" t="s">
        <v>590</v>
      </c>
      <c r="B227" s="10" t="s">
        <v>591</v>
      </c>
      <c r="C227" s="14" t="s">
        <v>592</v>
      </c>
      <c r="D227" s="15">
        <v>-23.526109999999999</v>
      </c>
      <c r="E227" s="15">
        <v>19.225339999999999</v>
      </c>
      <c r="F227" s="64">
        <v>78</v>
      </c>
      <c r="G227" s="6">
        <f t="shared" si="15"/>
        <v>1.6424999999999998</v>
      </c>
      <c r="H227" s="49">
        <f t="shared" si="16"/>
        <v>128.11499999999998</v>
      </c>
      <c r="I227" s="64">
        <v>2000</v>
      </c>
      <c r="J227" s="6">
        <f t="shared" si="17"/>
        <v>0.43799999999999994</v>
      </c>
      <c r="K227" s="57">
        <f t="shared" si="18"/>
        <v>875.99999999999989</v>
      </c>
      <c r="L227" s="53">
        <f t="shared" si="19"/>
        <v>1004.1149999999999</v>
      </c>
    </row>
    <row r="228" spans="1:12" x14ac:dyDescent="0.2">
      <c r="A228" s="41" t="s">
        <v>593</v>
      </c>
      <c r="B228" s="10" t="s">
        <v>594</v>
      </c>
      <c r="C228" s="16" t="s">
        <v>595</v>
      </c>
      <c r="D228" s="15"/>
      <c r="E228" s="15"/>
      <c r="F228" s="66" t="s">
        <v>596</v>
      </c>
      <c r="G228" s="6">
        <f t="shared" si="15"/>
        <v>1.6424999999999998</v>
      </c>
      <c r="H228" s="49">
        <f t="shared" si="16"/>
        <v>131.39999999999998</v>
      </c>
      <c r="I228" s="66" t="s">
        <v>505</v>
      </c>
      <c r="J228" s="6">
        <f t="shared" si="17"/>
        <v>0.43799999999999994</v>
      </c>
      <c r="K228" s="57">
        <f t="shared" si="18"/>
        <v>262.79999999999995</v>
      </c>
      <c r="L228" s="53">
        <f t="shared" si="19"/>
        <v>394.19999999999993</v>
      </c>
    </row>
    <row r="229" spans="1:12" x14ac:dyDescent="0.2">
      <c r="A229" s="41" t="s">
        <v>597</v>
      </c>
      <c r="B229" s="10" t="s">
        <v>598</v>
      </c>
      <c r="C229" s="16">
        <v>831</v>
      </c>
      <c r="D229" s="15"/>
      <c r="E229" s="15"/>
      <c r="F229" s="64">
        <v>140</v>
      </c>
      <c r="G229" s="6">
        <f t="shared" si="15"/>
        <v>1.6424999999999998</v>
      </c>
      <c r="H229" s="49">
        <f t="shared" si="16"/>
        <v>229.95</v>
      </c>
      <c r="I229" s="64">
        <v>830</v>
      </c>
      <c r="J229" s="6">
        <f t="shared" si="17"/>
        <v>0.43799999999999994</v>
      </c>
      <c r="K229" s="57">
        <f t="shared" si="18"/>
        <v>363.53999999999996</v>
      </c>
      <c r="L229" s="53">
        <f t="shared" si="19"/>
        <v>593.49</v>
      </c>
    </row>
    <row r="230" spans="1:12" x14ac:dyDescent="0.2">
      <c r="A230" s="38" t="s">
        <v>599</v>
      </c>
      <c r="B230" s="5" t="s">
        <v>600</v>
      </c>
      <c r="C230" s="5">
        <v>91</v>
      </c>
      <c r="D230" s="6">
        <v>-22.344529999999999</v>
      </c>
      <c r="E230" s="6">
        <v>18.258510000000001</v>
      </c>
      <c r="F230" s="38">
        <v>150</v>
      </c>
      <c r="G230" s="6">
        <f t="shared" si="15"/>
        <v>1.6424999999999998</v>
      </c>
      <c r="H230" s="49">
        <f t="shared" si="16"/>
        <v>246.37499999999997</v>
      </c>
      <c r="I230" s="38">
        <v>1800</v>
      </c>
      <c r="J230" s="6">
        <f t="shared" si="17"/>
        <v>0.43799999999999994</v>
      </c>
      <c r="K230" s="57">
        <f t="shared" si="18"/>
        <v>788.39999999999986</v>
      </c>
      <c r="L230" s="53">
        <f t="shared" si="19"/>
        <v>1034.7749999999999</v>
      </c>
    </row>
    <row r="231" spans="1:12" x14ac:dyDescent="0.2">
      <c r="A231" s="36" t="s">
        <v>601</v>
      </c>
      <c r="B231" s="5" t="s">
        <v>602</v>
      </c>
      <c r="C231" s="6">
        <v>980</v>
      </c>
      <c r="D231" s="6">
        <v>-22.903510000000001</v>
      </c>
      <c r="E231" s="6">
        <v>19.10474</v>
      </c>
      <c r="F231" s="49">
        <v>286</v>
      </c>
      <c r="G231" s="6">
        <f t="shared" si="15"/>
        <v>1.6424999999999998</v>
      </c>
      <c r="H231" s="49">
        <f t="shared" si="16"/>
        <v>469.75499999999994</v>
      </c>
      <c r="I231" s="49">
        <v>406</v>
      </c>
      <c r="J231" s="6">
        <f t="shared" si="17"/>
        <v>0.43799999999999994</v>
      </c>
      <c r="K231" s="57">
        <f t="shared" si="18"/>
        <v>177.82799999999997</v>
      </c>
      <c r="L231" s="53">
        <f t="shared" si="19"/>
        <v>647.58299999999986</v>
      </c>
    </row>
    <row r="232" spans="1:12" x14ac:dyDescent="0.2">
      <c r="A232" s="40" t="s">
        <v>603</v>
      </c>
      <c r="B232" s="10" t="s">
        <v>604</v>
      </c>
      <c r="C232" s="14" t="s">
        <v>605</v>
      </c>
      <c r="D232" s="15">
        <v>-22.935479999999998</v>
      </c>
      <c r="E232" s="15">
        <v>19.059329999999999</v>
      </c>
      <c r="F232" s="64"/>
      <c r="G232" s="6">
        <f t="shared" si="15"/>
        <v>1.6424999999999998</v>
      </c>
      <c r="H232" s="49">
        <f t="shared" si="16"/>
        <v>0</v>
      </c>
      <c r="I232" s="64"/>
      <c r="J232" s="6">
        <f t="shared" si="17"/>
        <v>0.43799999999999994</v>
      </c>
      <c r="K232" s="57">
        <f t="shared" si="18"/>
        <v>0</v>
      </c>
      <c r="L232" s="53">
        <f t="shared" si="19"/>
        <v>0</v>
      </c>
    </row>
    <row r="233" spans="1:12" x14ac:dyDescent="0.2">
      <c r="A233" s="38" t="s">
        <v>606</v>
      </c>
      <c r="B233" s="5" t="s">
        <v>607</v>
      </c>
      <c r="C233" s="5">
        <v>980</v>
      </c>
      <c r="D233" s="6">
        <v>-22.903510000000001</v>
      </c>
      <c r="E233" s="6">
        <v>19.10474</v>
      </c>
      <c r="F233" s="38">
        <v>286</v>
      </c>
      <c r="G233" s="6">
        <f t="shared" si="15"/>
        <v>1.6424999999999998</v>
      </c>
      <c r="H233" s="49">
        <f t="shared" si="16"/>
        <v>469.75499999999994</v>
      </c>
      <c r="I233" s="38">
        <v>406</v>
      </c>
      <c r="J233" s="6">
        <f t="shared" si="17"/>
        <v>0.43799999999999994</v>
      </c>
      <c r="K233" s="57">
        <f t="shared" si="18"/>
        <v>177.82799999999997</v>
      </c>
      <c r="L233" s="53">
        <f t="shared" si="19"/>
        <v>647.58299999999986</v>
      </c>
    </row>
    <row r="234" spans="1:12" x14ac:dyDescent="0.2">
      <c r="A234" s="39" t="s">
        <v>608</v>
      </c>
      <c r="B234" s="10" t="s">
        <v>609</v>
      </c>
      <c r="C234" s="9"/>
      <c r="D234" s="11"/>
      <c r="E234" s="11"/>
      <c r="F234" s="63"/>
      <c r="G234" s="6">
        <f t="shared" si="15"/>
        <v>1.6424999999999998</v>
      </c>
      <c r="H234" s="49">
        <f t="shared" si="16"/>
        <v>0</v>
      </c>
      <c r="I234" s="63"/>
      <c r="J234" s="6">
        <f t="shared" si="17"/>
        <v>0.43799999999999994</v>
      </c>
      <c r="K234" s="57">
        <f t="shared" si="18"/>
        <v>0</v>
      </c>
      <c r="L234" s="53">
        <f t="shared" si="19"/>
        <v>0</v>
      </c>
    </row>
    <row r="235" spans="1:12" x14ac:dyDescent="0.2">
      <c r="A235" s="40" t="s">
        <v>610</v>
      </c>
      <c r="B235" s="10" t="s">
        <v>611</v>
      </c>
      <c r="C235" s="14" t="s">
        <v>612</v>
      </c>
      <c r="D235" s="15">
        <v>-23.43899</v>
      </c>
      <c r="E235" s="15">
        <v>19.121220000000001</v>
      </c>
      <c r="F235" s="64">
        <v>211</v>
      </c>
      <c r="G235" s="6">
        <f t="shared" si="15"/>
        <v>1.6424999999999998</v>
      </c>
      <c r="H235" s="49">
        <f t="shared" si="16"/>
        <v>346.5675</v>
      </c>
      <c r="I235" s="64">
        <v>3533</v>
      </c>
      <c r="J235" s="6">
        <f t="shared" si="17"/>
        <v>0.43799999999999994</v>
      </c>
      <c r="K235" s="57">
        <f t="shared" si="18"/>
        <v>1547.4539999999997</v>
      </c>
      <c r="L235" s="53">
        <f t="shared" si="19"/>
        <v>1894.0214999999998</v>
      </c>
    </row>
    <row r="236" spans="1:12" x14ac:dyDescent="0.2">
      <c r="A236" s="40" t="s">
        <v>613</v>
      </c>
      <c r="B236" s="10" t="s">
        <v>614</v>
      </c>
      <c r="C236" s="14" t="s">
        <v>615</v>
      </c>
      <c r="D236" s="15">
        <v>-23.095800000000001</v>
      </c>
      <c r="E236" s="15">
        <v>19.224930000000001</v>
      </c>
      <c r="F236" s="64">
        <f>340+7+6+2</f>
        <v>355</v>
      </c>
      <c r="G236" s="6">
        <f t="shared" si="15"/>
        <v>1.6424999999999998</v>
      </c>
      <c r="H236" s="49">
        <f t="shared" si="16"/>
        <v>583.08749999999998</v>
      </c>
      <c r="I236" s="64">
        <f>58+150</f>
        <v>208</v>
      </c>
      <c r="J236" s="6">
        <f t="shared" si="17"/>
        <v>0.43799999999999994</v>
      </c>
      <c r="K236" s="57">
        <f t="shared" si="18"/>
        <v>91.103999999999985</v>
      </c>
      <c r="L236" s="53">
        <f t="shared" si="19"/>
        <v>674.19149999999991</v>
      </c>
    </row>
    <row r="237" spans="1:12" x14ac:dyDescent="0.2">
      <c r="A237" s="40" t="s">
        <v>616</v>
      </c>
      <c r="B237" s="10" t="s">
        <v>617</v>
      </c>
      <c r="C237" s="14" t="s">
        <v>618</v>
      </c>
      <c r="D237" s="15">
        <v>-23.424669999999999</v>
      </c>
      <c r="E237" s="15">
        <v>18.63693</v>
      </c>
      <c r="F237" s="64"/>
      <c r="G237" s="6">
        <f t="shared" si="15"/>
        <v>1.6424999999999998</v>
      </c>
      <c r="H237" s="49">
        <f t="shared" si="16"/>
        <v>0</v>
      </c>
      <c r="I237" s="64"/>
      <c r="J237" s="6">
        <f t="shared" si="17"/>
        <v>0.43799999999999994</v>
      </c>
      <c r="K237" s="57">
        <f t="shared" si="18"/>
        <v>0</v>
      </c>
      <c r="L237" s="53">
        <f t="shared" si="19"/>
        <v>0</v>
      </c>
    </row>
    <row r="238" spans="1:12" x14ac:dyDescent="0.2">
      <c r="A238" s="38" t="s">
        <v>619</v>
      </c>
      <c r="B238" s="5" t="s">
        <v>620</v>
      </c>
      <c r="C238" s="5">
        <v>993</v>
      </c>
      <c r="D238" s="6">
        <v>-22.969200000000001</v>
      </c>
      <c r="E238" s="6">
        <v>19.578600000000002</v>
      </c>
      <c r="F238" s="38">
        <v>507</v>
      </c>
      <c r="G238" s="6">
        <f t="shared" si="15"/>
        <v>1.6424999999999998</v>
      </c>
      <c r="H238" s="49">
        <f t="shared" si="16"/>
        <v>832.74749999999995</v>
      </c>
      <c r="I238" s="38">
        <v>400</v>
      </c>
      <c r="J238" s="6">
        <f t="shared" si="17"/>
        <v>0.43799999999999994</v>
      </c>
      <c r="K238" s="57">
        <f t="shared" si="18"/>
        <v>175.2</v>
      </c>
      <c r="L238" s="53">
        <f t="shared" si="19"/>
        <v>1007.9475</v>
      </c>
    </row>
    <row r="239" spans="1:12" x14ac:dyDescent="0.2">
      <c r="A239" s="39" t="s">
        <v>621</v>
      </c>
      <c r="B239" s="10" t="s">
        <v>622</v>
      </c>
      <c r="C239" s="9"/>
      <c r="D239" s="11"/>
      <c r="E239" s="11"/>
      <c r="F239" s="63"/>
      <c r="G239" s="6">
        <f t="shared" si="15"/>
        <v>1.6424999999999998</v>
      </c>
      <c r="H239" s="49">
        <f t="shared" si="16"/>
        <v>0</v>
      </c>
      <c r="I239" s="63"/>
      <c r="J239" s="6">
        <f t="shared" si="17"/>
        <v>0.43799999999999994</v>
      </c>
      <c r="K239" s="57">
        <f t="shared" si="18"/>
        <v>0</v>
      </c>
      <c r="L239" s="53">
        <f t="shared" si="19"/>
        <v>0</v>
      </c>
    </row>
    <row r="240" spans="1:12" x14ac:dyDescent="0.2">
      <c r="A240" s="39" t="s">
        <v>623</v>
      </c>
      <c r="B240" s="10" t="s">
        <v>624</v>
      </c>
      <c r="C240" s="9">
        <v>2</v>
      </c>
      <c r="D240" s="11">
        <v>-23.823370000000001</v>
      </c>
      <c r="E240" s="11">
        <v>19.0076</v>
      </c>
      <c r="F240" s="63">
        <v>50</v>
      </c>
      <c r="G240" s="6">
        <f t="shared" si="15"/>
        <v>1.6424999999999998</v>
      </c>
      <c r="H240" s="49">
        <f t="shared" si="16"/>
        <v>82.124999999999986</v>
      </c>
      <c r="I240" s="63">
        <v>2000</v>
      </c>
      <c r="J240" s="6">
        <f t="shared" si="17"/>
        <v>0.43799999999999994</v>
      </c>
      <c r="K240" s="57">
        <f t="shared" si="18"/>
        <v>875.99999999999989</v>
      </c>
      <c r="L240" s="53">
        <f t="shared" si="19"/>
        <v>958.12499999999989</v>
      </c>
    </row>
    <row r="241" spans="1:12" x14ac:dyDescent="0.2">
      <c r="A241" s="39" t="s">
        <v>625</v>
      </c>
      <c r="B241" s="10" t="s">
        <v>626</v>
      </c>
      <c r="C241" s="9">
        <v>996</v>
      </c>
      <c r="D241" s="11">
        <v>-23.588570000000001</v>
      </c>
      <c r="E241" s="11">
        <v>18.77617</v>
      </c>
      <c r="F241" s="63">
        <v>200</v>
      </c>
      <c r="G241" s="6">
        <f t="shared" si="15"/>
        <v>1.6424999999999998</v>
      </c>
      <c r="H241" s="49">
        <f t="shared" si="16"/>
        <v>328.49999999999994</v>
      </c>
      <c r="I241" s="63">
        <v>1400</v>
      </c>
      <c r="J241" s="6">
        <f t="shared" si="17"/>
        <v>0.43799999999999994</v>
      </c>
      <c r="K241" s="57">
        <f t="shared" si="18"/>
        <v>613.19999999999993</v>
      </c>
      <c r="L241" s="53">
        <f t="shared" si="19"/>
        <v>941.69999999999982</v>
      </c>
    </row>
    <row r="242" spans="1:12" x14ac:dyDescent="0.2">
      <c r="A242" s="37" t="s">
        <v>627</v>
      </c>
      <c r="B242" s="5" t="s">
        <v>628</v>
      </c>
      <c r="C242" s="5">
        <v>997</v>
      </c>
      <c r="D242" s="6">
        <v>-22.965170000000001</v>
      </c>
      <c r="E242" s="6">
        <v>19.32273</v>
      </c>
      <c r="F242" s="38">
        <v>648</v>
      </c>
      <c r="G242" s="6">
        <f t="shared" si="15"/>
        <v>1.6424999999999998</v>
      </c>
      <c r="H242" s="49">
        <f t="shared" si="16"/>
        <v>1064.3399999999999</v>
      </c>
      <c r="I242" s="38">
        <v>265</v>
      </c>
      <c r="J242" s="6">
        <f t="shared" si="17"/>
        <v>0.43799999999999994</v>
      </c>
      <c r="K242" s="57">
        <f t="shared" si="18"/>
        <v>116.06999999999998</v>
      </c>
      <c r="L242" s="53">
        <f t="shared" si="19"/>
        <v>1180.4099999999999</v>
      </c>
    </row>
    <row r="243" spans="1:12" x14ac:dyDescent="0.2">
      <c r="A243" s="37" t="s">
        <v>629</v>
      </c>
      <c r="B243" s="5" t="s">
        <v>630</v>
      </c>
      <c r="C243" s="5">
        <v>998</v>
      </c>
      <c r="D243" s="6">
        <v>-22.8887</v>
      </c>
      <c r="E243" s="6">
        <v>19.331130000000002</v>
      </c>
      <c r="F243" s="38">
        <v>600</v>
      </c>
      <c r="G243" s="6">
        <f t="shared" si="15"/>
        <v>1.6424999999999998</v>
      </c>
      <c r="H243" s="49">
        <f t="shared" si="16"/>
        <v>985.49999999999989</v>
      </c>
      <c r="I243" s="38">
        <v>250</v>
      </c>
      <c r="J243" s="6">
        <f t="shared" si="17"/>
        <v>0.43799999999999994</v>
      </c>
      <c r="K243" s="57">
        <f t="shared" si="18"/>
        <v>109.49999999999999</v>
      </c>
      <c r="L243" s="53">
        <f t="shared" si="19"/>
        <v>1094.9999999999998</v>
      </c>
    </row>
    <row r="244" spans="1:12" x14ac:dyDescent="0.2">
      <c r="A244" s="39" t="s">
        <v>631</v>
      </c>
      <c r="B244" s="10" t="s">
        <v>632</v>
      </c>
      <c r="C244" s="9">
        <v>9</v>
      </c>
      <c r="D244" s="11">
        <v>-23.701920000000001</v>
      </c>
      <c r="E244" s="11">
        <v>18.838370000000001</v>
      </c>
      <c r="F244" s="63">
        <v>80</v>
      </c>
      <c r="G244" s="6">
        <f t="shared" si="15"/>
        <v>1.6424999999999998</v>
      </c>
      <c r="H244" s="49">
        <f t="shared" si="16"/>
        <v>131.39999999999998</v>
      </c>
      <c r="I244" s="63">
        <v>1500</v>
      </c>
      <c r="J244" s="6">
        <f t="shared" si="17"/>
        <v>0.43799999999999994</v>
      </c>
      <c r="K244" s="57">
        <f t="shared" si="18"/>
        <v>656.99999999999989</v>
      </c>
      <c r="L244" s="53">
        <f t="shared" si="19"/>
        <v>788.39999999999986</v>
      </c>
    </row>
    <row r="245" spans="1:12" x14ac:dyDescent="0.2">
      <c r="A245" s="39" t="s">
        <v>633</v>
      </c>
      <c r="B245" s="10" t="s">
        <v>634</v>
      </c>
      <c r="C245" s="9">
        <v>555</v>
      </c>
      <c r="D245" s="11">
        <v>-23.72758</v>
      </c>
      <c r="E245" s="11">
        <v>18.751380000000001</v>
      </c>
      <c r="F245" s="63">
        <v>41</v>
      </c>
      <c r="G245" s="6">
        <f t="shared" si="15"/>
        <v>1.6424999999999998</v>
      </c>
      <c r="H245" s="49">
        <f t="shared" si="16"/>
        <v>67.342499999999987</v>
      </c>
      <c r="I245" s="63">
        <v>1470</v>
      </c>
      <c r="J245" s="6">
        <f t="shared" si="17"/>
        <v>0.43799999999999994</v>
      </c>
      <c r="K245" s="57">
        <f t="shared" si="18"/>
        <v>643.8599999999999</v>
      </c>
      <c r="L245" s="53">
        <f t="shared" si="19"/>
        <v>711.20249999999987</v>
      </c>
    </row>
    <row r="246" spans="1:12" x14ac:dyDescent="0.2">
      <c r="A246" s="38" t="s">
        <v>635</v>
      </c>
      <c r="B246" s="5" t="s">
        <v>636</v>
      </c>
      <c r="C246" s="5">
        <v>547</v>
      </c>
      <c r="D246" s="6">
        <v>-23.55583</v>
      </c>
      <c r="E246" s="6">
        <v>18.67107</v>
      </c>
      <c r="F246" s="38">
        <v>50</v>
      </c>
      <c r="G246" s="6">
        <f t="shared" si="15"/>
        <v>1.6424999999999998</v>
      </c>
      <c r="H246" s="49">
        <f t="shared" si="16"/>
        <v>82.124999999999986</v>
      </c>
      <c r="I246" s="38">
        <v>600</v>
      </c>
      <c r="J246" s="6">
        <f t="shared" si="17"/>
        <v>0.43799999999999994</v>
      </c>
      <c r="K246" s="57">
        <f t="shared" si="18"/>
        <v>262.79999999999995</v>
      </c>
      <c r="L246" s="53">
        <f t="shared" si="19"/>
        <v>344.92499999999995</v>
      </c>
    </row>
    <row r="247" spans="1:12" x14ac:dyDescent="0.2">
      <c r="A247" s="41" t="s">
        <v>637</v>
      </c>
      <c r="B247" s="10" t="s">
        <v>638</v>
      </c>
      <c r="C247" s="16">
        <v>24</v>
      </c>
      <c r="D247" s="15"/>
      <c r="E247" s="15"/>
      <c r="F247" s="64">
        <f>150+3+20</f>
        <v>173</v>
      </c>
      <c r="G247" s="6">
        <f t="shared" si="15"/>
        <v>1.6424999999999998</v>
      </c>
      <c r="H247" s="49">
        <f t="shared" si="16"/>
        <v>284.15249999999997</v>
      </c>
      <c r="I247" s="64">
        <f>2000+5+200</f>
        <v>2205</v>
      </c>
      <c r="J247" s="6">
        <f t="shared" si="17"/>
        <v>0.43799999999999994</v>
      </c>
      <c r="K247" s="57">
        <f t="shared" si="18"/>
        <v>965.78999999999985</v>
      </c>
      <c r="L247" s="53">
        <f t="shared" si="19"/>
        <v>1249.9424999999999</v>
      </c>
    </row>
    <row r="248" spans="1:12" x14ac:dyDescent="0.2">
      <c r="A248" s="40" t="s">
        <v>639</v>
      </c>
      <c r="B248" s="18" t="s">
        <v>640</v>
      </c>
      <c r="C248" s="14" t="s">
        <v>641</v>
      </c>
      <c r="D248" s="15">
        <v>-23.173690000000001</v>
      </c>
      <c r="E248" s="15">
        <v>18.88757</v>
      </c>
      <c r="F248" s="64"/>
      <c r="G248" s="6">
        <f t="shared" si="15"/>
        <v>1.6424999999999998</v>
      </c>
      <c r="H248" s="49">
        <f t="shared" si="16"/>
        <v>0</v>
      </c>
      <c r="I248" s="64">
        <v>400</v>
      </c>
      <c r="J248" s="6">
        <f t="shared" si="17"/>
        <v>0.43799999999999994</v>
      </c>
      <c r="K248" s="57">
        <f t="shared" si="18"/>
        <v>175.2</v>
      </c>
      <c r="L248" s="53">
        <f t="shared" si="19"/>
        <v>175.2</v>
      </c>
    </row>
    <row r="249" spans="1:12" x14ac:dyDescent="0.2">
      <c r="A249" s="40" t="s">
        <v>642</v>
      </c>
      <c r="B249" s="10" t="s">
        <v>643</v>
      </c>
      <c r="C249" s="14" t="s">
        <v>644</v>
      </c>
      <c r="D249" s="15"/>
      <c r="E249" s="15"/>
      <c r="F249" s="64">
        <v>59</v>
      </c>
      <c r="G249" s="6">
        <f t="shared" si="15"/>
        <v>1.6424999999999998</v>
      </c>
      <c r="H249" s="49">
        <f t="shared" si="16"/>
        <v>96.907499999999985</v>
      </c>
      <c r="I249" s="64">
        <v>720</v>
      </c>
      <c r="J249" s="6">
        <f t="shared" si="17"/>
        <v>0.43799999999999994</v>
      </c>
      <c r="K249" s="57">
        <f t="shared" si="18"/>
        <v>315.35999999999996</v>
      </c>
      <c r="L249" s="53">
        <f t="shared" si="19"/>
        <v>412.26749999999993</v>
      </c>
    </row>
    <row r="250" spans="1:12" x14ac:dyDescent="0.2">
      <c r="A250" s="38" t="s">
        <v>645</v>
      </c>
      <c r="B250" s="5" t="s">
        <v>646</v>
      </c>
      <c r="C250" s="5">
        <v>751</v>
      </c>
      <c r="D250" s="6">
        <v>-23.636700000000001</v>
      </c>
      <c r="E250" s="6">
        <v>19.190770000000001</v>
      </c>
      <c r="F250" s="38"/>
      <c r="G250" s="6">
        <f t="shared" si="15"/>
        <v>1.6424999999999998</v>
      </c>
      <c r="H250" s="49">
        <f t="shared" si="16"/>
        <v>0</v>
      </c>
      <c r="I250" s="38"/>
      <c r="J250" s="6">
        <f t="shared" si="17"/>
        <v>0.43799999999999994</v>
      </c>
      <c r="K250" s="57">
        <f t="shared" si="18"/>
        <v>0</v>
      </c>
      <c r="L250" s="53">
        <f t="shared" si="19"/>
        <v>0</v>
      </c>
    </row>
    <row r="251" spans="1:12" x14ac:dyDescent="0.2">
      <c r="A251" s="40" t="s">
        <v>642</v>
      </c>
      <c r="B251" s="10" t="s">
        <v>646</v>
      </c>
      <c r="C251" s="14" t="s">
        <v>644</v>
      </c>
      <c r="D251" s="15"/>
      <c r="E251" s="15"/>
      <c r="F251" s="64">
        <v>0</v>
      </c>
      <c r="G251" s="6">
        <f t="shared" si="15"/>
        <v>1.6424999999999998</v>
      </c>
      <c r="H251" s="49">
        <f t="shared" si="16"/>
        <v>0</v>
      </c>
      <c r="I251" s="64">
        <v>831</v>
      </c>
      <c r="J251" s="6">
        <f t="shared" si="17"/>
        <v>0.43799999999999994</v>
      </c>
      <c r="K251" s="57">
        <f t="shared" si="18"/>
        <v>363.97799999999995</v>
      </c>
      <c r="L251" s="53">
        <f t="shared" si="19"/>
        <v>363.97799999999995</v>
      </c>
    </row>
    <row r="252" spans="1:12" x14ac:dyDescent="0.2">
      <c r="A252" s="38" t="s">
        <v>647</v>
      </c>
      <c r="B252" s="5" t="s">
        <v>648</v>
      </c>
      <c r="C252" s="5">
        <v>1054</v>
      </c>
      <c r="D252" s="6">
        <v>-23.237660000000002</v>
      </c>
      <c r="E252" s="6">
        <v>18.39141</v>
      </c>
      <c r="F252" s="38"/>
      <c r="G252" s="6">
        <f t="shared" si="15"/>
        <v>1.6424999999999998</v>
      </c>
      <c r="H252" s="49">
        <f t="shared" si="16"/>
        <v>0</v>
      </c>
      <c r="I252" s="38"/>
      <c r="J252" s="6">
        <f t="shared" si="17"/>
        <v>0.43799999999999994</v>
      </c>
      <c r="K252" s="57">
        <f t="shared" si="18"/>
        <v>0</v>
      </c>
      <c r="L252" s="53">
        <f t="shared" si="19"/>
        <v>0</v>
      </c>
    </row>
    <row r="253" spans="1:12" x14ac:dyDescent="0.2">
      <c r="A253" s="38" t="s">
        <v>647</v>
      </c>
      <c r="B253" s="5" t="s">
        <v>648</v>
      </c>
      <c r="C253" s="5">
        <v>1054</v>
      </c>
      <c r="D253" s="6">
        <v>-23.237660000000002</v>
      </c>
      <c r="E253" s="6">
        <v>18.39141</v>
      </c>
      <c r="F253" s="38">
        <v>800</v>
      </c>
      <c r="G253" s="6">
        <f t="shared" si="15"/>
        <v>1.6424999999999998</v>
      </c>
      <c r="H253" s="49">
        <f t="shared" si="16"/>
        <v>1313.9999999999998</v>
      </c>
      <c r="I253" s="38">
        <v>100</v>
      </c>
      <c r="J253" s="6">
        <f t="shared" si="17"/>
        <v>0.43799999999999994</v>
      </c>
      <c r="K253" s="57">
        <f t="shared" si="18"/>
        <v>43.8</v>
      </c>
      <c r="L253" s="53">
        <f t="shared" si="19"/>
        <v>1357.7999999999997</v>
      </c>
    </row>
    <row r="254" spans="1:12" x14ac:dyDescent="0.2">
      <c r="A254" s="39" t="s">
        <v>649</v>
      </c>
      <c r="B254" s="10" t="s">
        <v>650</v>
      </c>
      <c r="C254" s="9">
        <v>11</v>
      </c>
      <c r="D254" s="11">
        <v>-23.587610000000002</v>
      </c>
      <c r="E254" s="11">
        <v>18.85332</v>
      </c>
      <c r="F254" s="63">
        <v>200</v>
      </c>
      <c r="G254" s="6">
        <f t="shared" si="15"/>
        <v>1.6424999999999998</v>
      </c>
      <c r="H254" s="49">
        <f t="shared" si="16"/>
        <v>328.49999999999994</v>
      </c>
      <c r="I254" s="63">
        <v>300</v>
      </c>
      <c r="J254" s="6">
        <f t="shared" si="17"/>
        <v>0.43799999999999994</v>
      </c>
      <c r="K254" s="57">
        <f t="shared" si="18"/>
        <v>131.39999999999998</v>
      </c>
      <c r="L254" s="53">
        <f t="shared" si="19"/>
        <v>459.89999999999992</v>
      </c>
    </row>
    <row r="255" spans="1:12" x14ac:dyDescent="0.2">
      <c r="A255" s="38" t="s">
        <v>651</v>
      </c>
      <c r="B255" s="5" t="s">
        <v>652</v>
      </c>
      <c r="C255" s="5">
        <v>534</v>
      </c>
      <c r="D255" s="6"/>
      <c r="E255" s="6"/>
      <c r="F255" s="38">
        <v>65</v>
      </c>
      <c r="G255" s="6">
        <f t="shared" si="15"/>
        <v>1.6424999999999998</v>
      </c>
      <c r="H255" s="49">
        <f t="shared" si="16"/>
        <v>106.76249999999999</v>
      </c>
      <c r="I255" s="38">
        <v>2132</v>
      </c>
      <c r="J255" s="6">
        <f t="shared" si="17"/>
        <v>0.43799999999999994</v>
      </c>
      <c r="K255" s="57">
        <f t="shared" si="18"/>
        <v>933.81599999999992</v>
      </c>
      <c r="L255" s="53">
        <f t="shared" si="19"/>
        <v>1040.5784999999998</v>
      </c>
    </row>
    <row r="256" spans="1:12" x14ac:dyDescent="0.2">
      <c r="A256" s="39" t="s">
        <v>653</v>
      </c>
      <c r="B256" s="10" t="s">
        <v>654</v>
      </c>
      <c r="C256" s="9">
        <v>14</v>
      </c>
      <c r="D256" s="11">
        <v>-23.560110000000002</v>
      </c>
      <c r="E256" s="11">
        <v>18.779910000000001</v>
      </c>
      <c r="F256" s="63">
        <v>250</v>
      </c>
      <c r="G256" s="6">
        <f t="shared" si="15"/>
        <v>1.6424999999999998</v>
      </c>
      <c r="H256" s="49">
        <f t="shared" si="16"/>
        <v>410.62499999999994</v>
      </c>
      <c r="I256" s="63">
        <v>1000</v>
      </c>
      <c r="J256" s="6">
        <f t="shared" si="17"/>
        <v>0.43799999999999994</v>
      </c>
      <c r="K256" s="57">
        <f t="shared" si="18"/>
        <v>437.99999999999994</v>
      </c>
      <c r="L256" s="53">
        <f t="shared" si="19"/>
        <v>848.62499999999989</v>
      </c>
    </row>
    <row r="257" spans="1:12" x14ac:dyDescent="0.2">
      <c r="A257" s="39" t="s">
        <v>655</v>
      </c>
      <c r="B257" s="10" t="s">
        <v>656</v>
      </c>
      <c r="C257" s="9" t="s">
        <v>657</v>
      </c>
      <c r="D257" s="13">
        <v>-23.477499999999999</v>
      </c>
      <c r="E257" s="13">
        <v>17.72</v>
      </c>
      <c r="F257" s="39">
        <v>65</v>
      </c>
      <c r="G257" s="6">
        <f t="shared" si="15"/>
        <v>1.6424999999999998</v>
      </c>
      <c r="H257" s="49">
        <f t="shared" si="16"/>
        <v>106.76249999999999</v>
      </c>
      <c r="I257" s="39">
        <v>5000</v>
      </c>
      <c r="J257" s="6">
        <f t="shared" si="17"/>
        <v>0.43799999999999994</v>
      </c>
      <c r="K257" s="57">
        <f t="shared" si="18"/>
        <v>2189.9999999999995</v>
      </c>
      <c r="L257" s="53">
        <f t="shared" si="19"/>
        <v>2296.7624999999994</v>
      </c>
    </row>
    <row r="258" spans="1:12" x14ac:dyDescent="0.2">
      <c r="A258" s="39" t="s">
        <v>658</v>
      </c>
      <c r="B258" s="10" t="s">
        <v>659</v>
      </c>
      <c r="C258" s="9" t="s">
        <v>660</v>
      </c>
      <c r="D258" s="13">
        <v>-23.49</v>
      </c>
      <c r="E258" s="13">
        <v>17.84</v>
      </c>
      <c r="F258" s="63">
        <v>150</v>
      </c>
      <c r="G258" s="6">
        <f t="shared" si="15"/>
        <v>1.6424999999999998</v>
      </c>
      <c r="H258" s="49">
        <f t="shared" si="16"/>
        <v>246.37499999999997</v>
      </c>
      <c r="I258" s="63">
        <v>2300</v>
      </c>
      <c r="J258" s="6">
        <f t="shared" si="17"/>
        <v>0.43799999999999994</v>
      </c>
      <c r="K258" s="57">
        <f t="shared" si="18"/>
        <v>1007.3999999999999</v>
      </c>
      <c r="L258" s="53">
        <f t="shared" si="19"/>
        <v>1253.7749999999999</v>
      </c>
    </row>
    <row r="259" spans="1:12" x14ac:dyDescent="0.2">
      <c r="A259" s="39" t="s">
        <v>661</v>
      </c>
      <c r="B259" s="10" t="s">
        <v>662</v>
      </c>
      <c r="C259" s="9" t="s">
        <v>663</v>
      </c>
      <c r="D259" s="13">
        <v>-23.38</v>
      </c>
      <c r="E259" s="13">
        <v>17.9604</v>
      </c>
      <c r="F259" s="39">
        <v>42</v>
      </c>
      <c r="G259" s="6">
        <f t="shared" ref="G259:G322" si="20">0.0045*365</f>
        <v>1.6424999999999998</v>
      </c>
      <c r="H259" s="49">
        <f t="shared" ref="H259:H322" si="21">F259*G259</f>
        <v>68.984999999999999</v>
      </c>
      <c r="I259" s="39">
        <v>840</v>
      </c>
      <c r="J259" s="6">
        <f t="shared" ref="J259:J322" si="22">0.0012*365</f>
        <v>0.43799999999999994</v>
      </c>
      <c r="K259" s="57">
        <f t="shared" ref="K259:K322" si="23">I259*J259</f>
        <v>367.91999999999996</v>
      </c>
      <c r="L259" s="53">
        <f t="shared" ref="L259:L322" si="24">K259+H259</f>
        <v>436.90499999999997</v>
      </c>
    </row>
    <row r="260" spans="1:12" x14ac:dyDescent="0.2">
      <c r="A260" s="39" t="s">
        <v>664</v>
      </c>
      <c r="B260" s="10" t="s">
        <v>665</v>
      </c>
      <c r="C260" s="9" t="s">
        <v>666</v>
      </c>
      <c r="D260" s="13" t="s">
        <v>667</v>
      </c>
      <c r="E260" s="13"/>
      <c r="F260" s="39">
        <v>30</v>
      </c>
      <c r="G260" s="6">
        <f t="shared" si="20"/>
        <v>1.6424999999999998</v>
      </c>
      <c r="H260" s="49">
        <f t="shared" si="21"/>
        <v>49.274999999999999</v>
      </c>
      <c r="I260" s="39">
        <v>600</v>
      </c>
      <c r="J260" s="6">
        <f t="shared" si="22"/>
        <v>0.43799999999999994</v>
      </c>
      <c r="K260" s="57">
        <f t="shared" si="23"/>
        <v>262.79999999999995</v>
      </c>
      <c r="L260" s="53">
        <f t="shared" si="24"/>
        <v>312.07499999999993</v>
      </c>
    </row>
    <row r="261" spans="1:12" x14ac:dyDescent="0.2">
      <c r="A261" s="39" t="s">
        <v>668</v>
      </c>
      <c r="B261" s="10" t="s">
        <v>669</v>
      </c>
      <c r="C261" s="9" t="s">
        <v>670</v>
      </c>
      <c r="D261" s="13">
        <v>-23.5487</v>
      </c>
      <c r="E261" s="13">
        <v>17.890699999999999</v>
      </c>
      <c r="F261" s="63">
        <v>24</v>
      </c>
      <c r="G261" s="6">
        <f t="shared" si="20"/>
        <v>1.6424999999999998</v>
      </c>
      <c r="H261" s="49">
        <f t="shared" si="21"/>
        <v>39.419999999999995</v>
      </c>
      <c r="I261" s="63">
        <v>1320</v>
      </c>
      <c r="J261" s="6">
        <f t="shared" si="22"/>
        <v>0.43799999999999994</v>
      </c>
      <c r="K261" s="57">
        <f t="shared" si="23"/>
        <v>578.16</v>
      </c>
      <c r="L261" s="53">
        <f t="shared" si="24"/>
        <v>617.57999999999993</v>
      </c>
    </row>
    <row r="262" spans="1:12" x14ac:dyDescent="0.2">
      <c r="A262" s="39" t="s">
        <v>671</v>
      </c>
      <c r="B262" s="10" t="s">
        <v>672</v>
      </c>
      <c r="C262" s="9" t="s">
        <v>673</v>
      </c>
      <c r="D262" s="13">
        <v>-23.631</v>
      </c>
      <c r="E262" s="13">
        <v>17.954709999999999</v>
      </c>
      <c r="F262" s="39">
        <v>40</v>
      </c>
      <c r="G262" s="6">
        <f t="shared" si="20"/>
        <v>1.6424999999999998</v>
      </c>
      <c r="H262" s="49">
        <f t="shared" si="21"/>
        <v>65.699999999999989</v>
      </c>
      <c r="I262" s="39">
        <v>800</v>
      </c>
      <c r="J262" s="6">
        <f t="shared" si="22"/>
        <v>0.43799999999999994</v>
      </c>
      <c r="K262" s="57">
        <f t="shared" si="23"/>
        <v>350.4</v>
      </c>
      <c r="L262" s="53">
        <f t="shared" si="24"/>
        <v>416.09999999999997</v>
      </c>
    </row>
    <row r="263" spans="1:12" x14ac:dyDescent="0.2">
      <c r="A263" s="39" t="s">
        <v>674</v>
      </c>
      <c r="B263" s="10" t="s">
        <v>675</v>
      </c>
      <c r="C263" s="9" t="s">
        <v>676</v>
      </c>
      <c r="D263" s="13">
        <v>-23.587</v>
      </c>
      <c r="E263" s="13">
        <v>17.96444</v>
      </c>
      <c r="F263" s="39">
        <v>85</v>
      </c>
      <c r="G263" s="6">
        <f t="shared" si="20"/>
        <v>1.6424999999999998</v>
      </c>
      <c r="H263" s="49">
        <f t="shared" si="21"/>
        <v>139.61249999999998</v>
      </c>
      <c r="I263" s="39">
        <v>1250</v>
      </c>
      <c r="J263" s="6">
        <f t="shared" si="22"/>
        <v>0.43799999999999994</v>
      </c>
      <c r="K263" s="57">
        <f t="shared" si="23"/>
        <v>547.49999999999989</v>
      </c>
      <c r="L263" s="53">
        <f t="shared" si="24"/>
        <v>687.11249999999984</v>
      </c>
    </row>
    <row r="264" spans="1:12" x14ac:dyDescent="0.2">
      <c r="A264" s="39" t="s">
        <v>677</v>
      </c>
      <c r="B264" s="10" t="s">
        <v>678</v>
      </c>
      <c r="C264" s="9" t="s">
        <v>679</v>
      </c>
      <c r="D264" s="13">
        <v>-23.573499999999999</v>
      </c>
      <c r="E264" s="13">
        <v>18.042000000000002</v>
      </c>
      <c r="F264" s="39">
        <v>7</v>
      </c>
      <c r="G264" s="6">
        <f t="shared" si="20"/>
        <v>1.6424999999999998</v>
      </c>
      <c r="H264" s="49">
        <f t="shared" si="21"/>
        <v>11.497499999999999</v>
      </c>
      <c r="I264" s="39">
        <v>600</v>
      </c>
      <c r="J264" s="6">
        <f t="shared" si="22"/>
        <v>0.43799999999999994</v>
      </c>
      <c r="K264" s="57">
        <f t="shared" si="23"/>
        <v>262.79999999999995</v>
      </c>
      <c r="L264" s="53">
        <f t="shared" si="24"/>
        <v>274.29749999999996</v>
      </c>
    </row>
    <row r="265" spans="1:12" x14ac:dyDescent="0.2">
      <c r="A265" s="39" t="s">
        <v>677</v>
      </c>
      <c r="B265" s="10" t="s">
        <v>680</v>
      </c>
      <c r="C265" s="9" t="s">
        <v>681</v>
      </c>
      <c r="D265" s="13">
        <v>-23.605</v>
      </c>
      <c r="E265" s="13">
        <v>18.0276</v>
      </c>
      <c r="F265" s="39">
        <v>8</v>
      </c>
      <c r="G265" s="6">
        <f t="shared" si="20"/>
        <v>1.6424999999999998</v>
      </c>
      <c r="H265" s="49">
        <f t="shared" si="21"/>
        <v>13.139999999999999</v>
      </c>
      <c r="I265" s="39">
        <v>800</v>
      </c>
      <c r="J265" s="6">
        <f t="shared" si="22"/>
        <v>0.43799999999999994</v>
      </c>
      <c r="K265" s="57">
        <f t="shared" si="23"/>
        <v>350.4</v>
      </c>
      <c r="L265" s="53">
        <f t="shared" si="24"/>
        <v>363.53999999999996</v>
      </c>
    </row>
    <row r="266" spans="1:12" x14ac:dyDescent="0.2">
      <c r="A266" s="39" t="s">
        <v>682</v>
      </c>
      <c r="B266" s="10" t="s">
        <v>683</v>
      </c>
      <c r="C266" s="9" t="s">
        <v>684</v>
      </c>
      <c r="D266" s="13">
        <v>-23.528500000000001</v>
      </c>
      <c r="E266" s="13">
        <v>17.990500000000001</v>
      </c>
      <c r="F266" s="39">
        <v>105</v>
      </c>
      <c r="G266" s="6">
        <f t="shared" si="20"/>
        <v>1.6424999999999998</v>
      </c>
      <c r="H266" s="49">
        <f t="shared" si="21"/>
        <v>172.46249999999998</v>
      </c>
      <c r="I266" s="39">
        <v>3555</v>
      </c>
      <c r="J266" s="6">
        <f t="shared" si="22"/>
        <v>0.43799999999999994</v>
      </c>
      <c r="K266" s="57">
        <f t="shared" si="23"/>
        <v>1557.0899999999997</v>
      </c>
      <c r="L266" s="53">
        <f t="shared" si="24"/>
        <v>1729.5524999999998</v>
      </c>
    </row>
    <row r="267" spans="1:12" x14ac:dyDescent="0.2">
      <c r="A267" s="39" t="s">
        <v>685</v>
      </c>
      <c r="B267" s="10" t="s">
        <v>686</v>
      </c>
      <c r="C267" s="9" t="s">
        <v>687</v>
      </c>
      <c r="D267" s="13">
        <v>-23.52</v>
      </c>
      <c r="E267" s="13">
        <v>18.103000000000002</v>
      </c>
      <c r="F267" s="39">
        <v>0</v>
      </c>
      <c r="G267" s="6">
        <f t="shared" si="20"/>
        <v>1.6424999999999998</v>
      </c>
      <c r="H267" s="49">
        <f t="shared" si="21"/>
        <v>0</v>
      </c>
      <c r="I267" s="39">
        <v>2500</v>
      </c>
      <c r="J267" s="6">
        <f t="shared" si="22"/>
        <v>0.43799999999999994</v>
      </c>
      <c r="K267" s="57">
        <f t="shared" si="23"/>
        <v>1094.9999999999998</v>
      </c>
      <c r="L267" s="53">
        <f t="shared" si="24"/>
        <v>1094.9999999999998</v>
      </c>
    </row>
    <row r="268" spans="1:12" x14ac:dyDescent="0.2">
      <c r="A268" s="39" t="s">
        <v>688</v>
      </c>
      <c r="B268" s="10" t="s">
        <v>689</v>
      </c>
      <c r="C268" s="9" t="s">
        <v>690</v>
      </c>
      <c r="D268" s="13" t="s">
        <v>667</v>
      </c>
      <c r="E268" s="13"/>
      <c r="F268" s="39">
        <v>99</v>
      </c>
      <c r="G268" s="6">
        <f t="shared" si="20"/>
        <v>1.6424999999999998</v>
      </c>
      <c r="H268" s="49">
        <f t="shared" si="21"/>
        <v>162.60749999999999</v>
      </c>
      <c r="I268" s="39">
        <v>2425</v>
      </c>
      <c r="J268" s="6">
        <f t="shared" si="22"/>
        <v>0.43799999999999994</v>
      </c>
      <c r="K268" s="57">
        <f t="shared" si="23"/>
        <v>1062.1499999999999</v>
      </c>
      <c r="L268" s="53">
        <f t="shared" si="24"/>
        <v>1224.7574999999999</v>
      </c>
    </row>
    <row r="269" spans="1:12" x14ac:dyDescent="0.2">
      <c r="A269" s="39" t="s">
        <v>691</v>
      </c>
      <c r="B269" s="10" t="s">
        <v>692</v>
      </c>
      <c r="C269" s="9" t="s">
        <v>693</v>
      </c>
      <c r="D269" s="13">
        <v>-23.5427</v>
      </c>
      <c r="E269" s="13">
        <v>18.14911</v>
      </c>
      <c r="F269" s="39">
        <v>73</v>
      </c>
      <c r="G269" s="6">
        <f t="shared" si="20"/>
        <v>1.6424999999999998</v>
      </c>
      <c r="H269" s="49">
        <f t="shared" si="21"/>
        <v>119.90249999999999</v>
      </c>
      <c r="I269" s="39">
        <v>640</v>
      </c>
      <c r="J269" s="6">
        <f t="shared" si="22"/>
        <v>0.43799999999999994</v>
      </c>
      <c r="K269" s="57">
        <f t="shared" si="23"/>
        <v>280.31999999999994</v>
      </c>
      <c r="L269" s="53">
        <f t="shared" si="24"/>
        <v>400.22249999999991</v>
      </c>
    </row>
    <row r="270" spans="1:12" x14ac:dyDescent="0.2">
      <c r="A270" s="39" t="s">
        <v>694</v>
      </c>
      <c r="B270" s="10" t="s">
        <v>695</v>
      </c>
      <c r="C270" s="9" t="s">
        <v>696</v>
      </c>
      <c r="D270" s="13">
        <v>-23.495000000000001</v>
      </c>
      <c r="E270" s="13">
        <v>18.194700000000001</v>
      </c>
      <c r="F270" s="39">
        <v>130</v>
      </c>
      <c r="G270" s="6">
        <f t="shared" si="20"/>
        <v>1.6424999999999998</v>
      </c>
      <c r="H270" s="49">
        <f t="shared" si="21"/>
        <v>213.52499999999998</v>
      </c>
      <c r="I270" s="39">
        <v>2100</v>
      </c>
      <c r="J270" s="6">
        <f t="shared" si="22"/>
        <v>0.43799999999999994</v>
      </c>
      <c r="K270" s="57">
        <f t="shared" si="23"/>
        <v>919.79999999999984</v>
      </c>
      <c r="L270" s="53">
        <f t="shared" si="24"/>
        <v>1133.3249999999998</v>
      </c>
    </row>
    <row r="271" spans="1:12" x14ac:dyDescent="0.2">
      <c r="A271" s="39" t="s">
        <v>697</v>
      </c>
      <c r="B271" s="10" t="s">
        <v>698</v>
      </c>
      <c r="C271" s="9" t="s">
        <v>699</v>
      </c>
      <c r="D271" s="11">
        <v>-23.436</v>
      </c>
      <c r="E271" s="11">
        <v>18.187999999999999</v>
      </c>
      <c r="F271" s="63">
        <v>130</v>
      </c>
      <c r="G271" s="6">
        <f t="shared" si="20"/>
        <v>1.6424999999999998</v>
      </c>
      <c r="H271" s="49">
        <f t="shared" si="21"/>
        <v>213.52499999999998</v>
      </c>
      <c r="I271" s="63">
        <v>850</v>
      </c>
      <c r="J271" s="6">
        <f t="shared" si="22"/>
        <v>0.43799999999999994</v>
      </c>
      <c r="K271" s="57">
        <f t="shared" si="23"/>
        <v>372.29999999999995</v>
      </c>
      <c r="L271" s="53">
        <f t="shared" si="24"/>
        <v>585.82499999999993</v>
      </c>
    </row>
    <row r="272" spans="1:12" x14ac:dyDescent="0.2">
      <c r="A272" s="38" t="s">
        <v>188</v>
      </c>
      <c r="B272" s="5" t="s">
        <v>700</v>
      </c>
      <c r="C272" s="5"/>
      <c r="D272" s="6" t="s">
        <v>185</v>
      </c>
      <c r="E272" s="6" t="s">
        <v>185</v>
      </c>
      <c r="F272" s="38">
        <v>200</v>
      </c>
      <c r="G272" s="6">
        <f t="shared" si="20"/>
        <v>1.6424999999999998</v>
      </c>
      <c r="H272" s="49">
        <f t="shared" si="21"/>
        <v>328.49999999999994</v>
      </c>
      <c r="I272" s="38">
        <v>2000</v>
      </c>
      <c r="J272" s="6">
        <f t="shared" si="22"/>
        <v>0.43799999999999994</v>
      </c>
      <c r="K272" s="57">
        <f t="shared" si="23"/>
        <v>875.99999999999989</v>
      </c>
      <c r="L272" s="53">
        <f t="shared" si="24"/>
        <v>1204.4999999999998</v>
      </c>
    </row>
    <row r="273" spans="1:12" x14ac:dyDescent="0.2">
      <c r="A273" s="39" t="s">
        <v>188</v>
      </c>
      <c r="B273" s="10" t="s">
        <v>701</v>
      </c>
      <c r="C273" s="9" t="s">
        <v>702</v>
      </c>
      <c r="D273" s="13">
        <v>-23.451799999999999</v>
      </c>
      <c r="E273" s="13">
        <v>18.232199999999999</v>
      </c>
      <c r="F273" s="63">
        <v>150</v>
      </c>
      <c r="G273" s="6">
        <f t="shared" si="20"/>
        <v>1.6424999999999998</v>
      </c>
      <c r="H273" s="49">
        <f t="shared" si="21"/>
        <v>246.37499999999997</v>
      </c>
      <c r="I273" s="63">
        <v>500</v>
      </c>
      <c r="J273" s="6">
        <f t="shared" si="22"/>
        <v>0.43799999999999994</v>
      </c>
      <c r="K273" s="57">
        <f t="shared" si="23"/>
        <v>218.99999999999997</v>
      </c>
      <c r="L273" s="53">
        <f t="shared" si="24"/>
        <v>465.37499999999994</v>
      </c>
    </row>
    <row r="274" spans="1:12" x14ac:dyDescent="0.2">
      <c r="A274" s="38" t="s">
        <v>703</v>
      </c>
      <c r="B274" s="5" t="s">
        <v>704</v>
      </c>
      <c r="C274" s="5">
        <v>91</v>
      </c>
      <c r="D274" s="6"/>
      <c r="E274" s="6"/>
      <c r="F274" s="38">
        <v>260</v>
      </c>
      <c r="G274" s="6">
        <f t="shared" si="20"/>
        <v>1.6424999999999998</v>
      </c>
      <c r="H274" s="49">
        <f t="shared" si="21"/>
        <v>427.04999999999995</v>
      </c>
      <c r="I274" s="38">
        <v>40</v>
      </c>
      <c r="J274" s="6">
        <f t="shared" si="22"/>
        <v>0.43799999999999994</v>
      </c>
      <c r="K274" s="57">
        <f t="shared" si="23"/>
        <v>17.519999999999996</v>
      </c>
      <c r="L274" s="53">
        <f t="shared" si="24"/>
        <v>444.56999999999994</v>
      </c>
    </row>
    <row r="275" spans="1:12" x14ac:dyDescent="0.2">
      <c r="A275" s="38" t="s">
        <v>705</v>
      </c>
      <c r="B275" s="5" t="s">
        <v>706</v>
      </c>
      <c r="C275" s="5">
        <v>92</v>
      </c>
      <c r="D275" s="6">
        <v>-23.24596</v>
      </c>
      <c r="E275" s="6">
        <v>18.340219999999999</v>
      </c>
      <c r="F275" s="38">
        <v>170</v>
      </c>
      <c r="G275" s="6">
        <f t="shared" si="20"/>
        <v>1.6424999999999998</v>
      </c>
      <c r="H275" s="49">
        <f t="shared" si="21"/>
        <v>279.22499999999997</v>
      </c>
      <c r="I275" s="38">
        <v>3000</v>
      </c>
      <c r="J275" s="6">
        <f t="shared" si="22"/>
        <v>0.43799999999999994</v>
      </c>
      <c r="K275" s="57">
        <f t="shared" si="23"/>
        <v>1313.9999999999998</v>
      </c>
      <c r="L275" s="53">
        <f t="shared" si="24"/>
        <v>1593.2249999999997</v>
      </c>
    </row>
    <row r="276" spans="1:12" x14ac:dyDescent="0.2">
      <c r="A276" s="38" t="s">
        <v>499</v>
      </c>
      <c r="B276" s="5" t="s">
        <v>707</v>
      </c>
      <c r="C276" s="5">
        <v>93</v>
      </c>
      <c r="D276" s="6">
        <v>-23.291</v>
      </c>
      <c r="E276" s="6">
        <v>18.368079999999999</v>
      </c>
      <c r="F276" s="38">
        <v>70</v>
      </c>
      <c r="G276" s="6">
        <f t="shared" si="20"/>
        <v>1.6424999999999998</v>
      </c>
      <c r="H276" s="49">
        <f t="shared" si="21"/>
        <v>114.97499999999999</v>
      </c>
      <c r="I276" s="38">
        <v>7500</v>
      </c>
      <c r="J276" s="6">
        <f t="shared" si="22"/>
        <v>0.43799999999999994</v>
      </c>
      <c r="K276" s="57">
        <f t="shared" si="23"/>
        <v>3284.9999999999995</v>
      </c>
      <c r="L276" s="53">
        <f t="shared" si="24"/>
        <v>3399.9749999999995</v>
      </c>
    </row>
    <row r="277" spans="1:12" x14ac:dyDescent="0.2">
      <c r="A277" s="38" t="s">
        <v>708</v>
      </c>
      <c r="B277" s="5" t="s">
        <v>709</v>
      </c>
      <c r="C277" s="5">
        <v>93</v>
      </c>
      <c r="D277" s="6">
        <v>-23.302990000000001</v>
      </c>
      <c r="E277" s="6">
        <v>18.307310000000001</v>
      </c>
      <c r="F277" s="38"/>
      <c r="G277" s="6">
        <f t="shared" si="20"/>
        <v>1.6424999999999998</v>
      </c>
      <c r="H277" s="49">
        <f t="shared" si="21"/>
        <v>0</v>
      </c>
      <c r="I277" s="38"/>
      <c r="J277" s="6">
        <f t="shared" si="22"/>
        <v>0.43799999999999994</v>
      </c>
      <c r="K277" s="57">
        <f t="shared" si="23"/>
        <v>0</v>
      </c>
      <c r="L277" s="53">
        <f t="shared" si="24"/>
        <v>0</v>
      </c>
    </row>
    <row r="278" spans="1:12" x14ac:dyDescent="0.2">
      <c r="A278" s="39" t="s">
        <v>710</v>
      </c>
      <c r="B278" s="10" t="s">
        <v>711</v>
      </c>
      <c r="C278" s="9" t="s">
        <v>712</v>
      </c>
      <c r="D278" s="11">
        <v>-23.513999999999999</v>
      </c>
      <c r="E278" s="11">
        <v>18.288799999999998</v>
      </c>
      <c r="F278" s="63">
        <v>10</v>
      </c>
      <c r="G278" s="6">
        <f t="shared" si="20"/>
        <v>1.6424999999999998</v>
      </c>
      <c r="H278" s="49">
        <f t="shared" si="21"/>
        <v>16.424999999999997</v>
      </c>
      <c r="I278" s="63">
        <v>7700</v>
      </c>
      <c r="J278" s="6">
        <f t="shared" si="22"/>
        <v>0.43799999999999994</v>
      </c>
      <c r="K278" s="57">
        <f t="shared" si="23"/>
        <v>3372.5999999999995</v>
      </c>
      <c r="L278" s="53">
        <f t="shared" si="24"/>
        <v>3389.0249999999996</v>
      </c>
    </row>
    <row r="279" spans="1:12" x14ac:dyDescent="0.2">
      <c r="A279" s="42" t="s">
        <v>713</v>
      </c>
      <c r="B279" s="10" t="s">
        <v>714</v>
      </c>
      <c r="C279" s="10" t="s">
        <v>715</v>
      </c>
      <c r="D279" s="13"/>
      <c r="E279" s="13"/>
      <c r="F279" s="42"/>
      <c r="G279" s="6">
        <f t="shared" si="20"/>
        <v>1.6424999999999998</v>
      </c>
      <c r="H279" s="49">
        <f t="shared" si="21"/>
        <v>0</v>
      </c>
      <c r="I279" s="42"/>
      <c r="J279" s="6">
        <f t="shared" si="22"/>
        <v>0.43799999999999994</v>
      </c>
      <c r="K279" s="57">
        <f t="shared" si="23"/>
        <v>0</v>
      </c>
      <c r="L279" s="53">
        <f t="shared" si="24"/>
        <v>0</v>
      </c>
    </row>
    <row r="280" spans="1:12" x14ac:dyDescent="0.2">
      <c r="A280" s="39" t="s">
        <v>713</v>
      </c>
      <c r="B280" s="10" t="s">
        <v>716</v>
      </c>
      <c r="C280" s="9" t="s">
        <v>717</v>
      </c>
      <c r="D280" s="13">
        <v>-23.567499999999999</v>
      </c>
      <c r="E280" s="13">
        <v>18.3125</v>
      </c>
      <c r="F280" s="39">
        <v>57</v>
      </c>
      <c r="G280" s="6">
        <f t="shared" si="20"/>
        <v>1.6424999999999998</v>
      </c>
      <c r="H280" s="49">
        <f t="shared" si="21"/>
        <v>93.622499999999988</v>
      </c>
      <c r="I280" s="39">
        <v>1000</v>
      </c>
      <c r="J280" s="6">
        <f t="shared" si="22"/>
        <v>0.43799999999999994</v>
      </c>
      <c r="K280" s="57">
        <f t="shared" si="23"/>
        <v>437.99999999999994</v>
      </c>
      <c r="L280" s="53">
        <f t="shared" si="24"/>
        <v>531.62249999999995</v>
      </c>
    </row>
    <row r="281" spans="1:12" x14ac:dyDescent="0.2">
      <c r="A281" s="39" t="s">
        <v>481</v>
      </c>
      <c r="B281" s="10" t="s">
        <v>718</v>
      </c>
      <c r="C281" s="9" t="s">
        <v>719</v>
      </c>
      <c r="D281" s="13">
        <v>-23.506499999999999</v>
      </c>
      <c r="E281" s="13">
        <v>18.268999999999998</v>
      </c>
      <c r="F281" s="39">
        <v>40</v>
      </c>
      <c r="G281" s="6">
        <f t="shared" si="20"/>
        <v>1.6424999999999998</v>
      </c>
      <c r="H281" s="49">
        <f t="shared" si="21"/>
        <v>65.699999999999989</v>
      </c>
      <c r="I281" s="39">
        <v>2600</v>
      </c>
      <c r="J281" s="6">
        <f t="shared" si="22"/>
        <v>0.43799999999999994</v>
      </c>
      <c r="K281" s="57">
        <f t="shared" si="23"/>
        <v>1138.8</v>
      </c>
      <c r="L281" s="53">
        <f t="shared" si="24"/>
        <v>1204.5</v>
      </c>
    </row>
    <row r="282" spans="1:12" x14ac:dyDescent="0.2">
      <c r="A282" s="39" t="s">
        <v>720</v>
      </c>
      <c r="B282" s="10" t="s">
        <v>721</v>
      </c>
      <c r="C282" s="9" t="s">
        <v>722</v>
      </c>
      <c r="D282" s="13">
        <v>-23.557400000000001</v>
      </c>
      <c r="E282" s="13">
        <v>18.323</v>
      </c>
      <c r="F282" s="39">
        <v>25</v>
      </c>
      <c r="G282" s="6">
        <f t="shared" si="20"/>
        <v>1.6424999999999998</v>
      </c>
      <c r="H282" s="49">
        <f t="shared" si="21"/>
        <v>41.062499999999993</v>
      </c>
      <c r="I282" s="39">
        <v>1800</v>
      </c>
      <c r="J282" s="6">
        <f t="shared" si="22"/>
        <v>0.43799999999999994</v>
      </c>
      <c r="K282" s="57">
        <f t="shared" si="23"/>
        <v>788.39999999999986</v>
      </c>
      <c r="L282" s="53">
        <f t="shared" si="24"/>
        <v>829.46249999999986</v>
      </c>
    </row>
    <row r="283" spans="1:12" x14ac:dyDescent="0.2">
      <c r="A283" s="39" t="s">
        <v>720</v>
      </c>
      <c r="B283" s="10" t="s">
        <v>723</v>
      </c>
      <c r="C283" s="9" t="s">
        <v>724</v>
      </c>
      <c r="D283" s="13">
        <v>-23.565999999999999</v>
      </c>
      <c r="E283" s="13">
        <v>18.324999999999999</v>
      </c>
      <c r="F283" s="39"/>
      <c r="G283" s="6">
        <f t="shared" si="20"/>
        <v>1.6424999999999998</v>
      </c>
      <c r="H283" s="49">
        <f t="shared" si="21"/>
        <v>0</v>
      </c>
      <c r="I283" s="39"/>
      <c r="J283" s="6">
        <f t="shared" si="22"/>
        <v>0.43799999999999994</v>
      </c>
      <c r="K283" s="57">
        <f t="shared" si="23"/>
        <v>0</v>
      </c>
      <c r="L283" s="53">
        <f t="shared" si="24"/>
        <v>0</v>
      </c>
    </row>
    <row r="284" spans="1:12" x14ac:dyDescent="0.2">
      <c r="A284" s="42" t="s">
        <v>725</v>
      </c>
      <c r="B284" s="10" t="s">
        <v>726</v>
      </c>
      <c r="C284" s="10" t="s">
        <v>727</v>
      </c>
      <c r="D284" s="13">
        <v>-23.550799999999999</v>
      </c>
      <c r="E284" s="13">
        <v>18.404900000000001</v>
      </c>
      <c r="F284" s="42">
        <v>178</v>
      </c>
      <c r="G284" s="6">
        <f t="shared" si="20"/>
        <v>1.6424999999999998</v>
      </c>
      <c r="H284" s="49">
        <f t="shared" si="21"/>
        <v>292.36499999999995</v>
      </c>
      <c r="I284" s="42">
        <v>1574</v>
      </c>
      <c r="J284" s="6">
        <f t="shared" si="22"/>
        <v>0.43799999999999994</v>
      </c>
      <c r="K284" s="57">
        <f t="shared" si="23"/>
        <v>689.41199999999992</v>
      </c>
      <c r="L284" s="53">
        <f t="shared" si="24"/>
        <v>981.77699999999982</v>
      </c>
    </row>
    <row r="285" spans="1:12" x14ac:dyDescent="0.2">
      <c r="A285" s="42" t="s">
        <v>728</v>
      </c>
      <c r="B285" s="10" t="s">
        <v>729</v>
      </c>
      <c r="C285" s="10" t="s">
        <v>730</v>
      </c>
      <c r="D285" s="13">
        <v>-23.636299999999999</v>
      </c>
      <c r="E285" s="13">
        <v>18.387899999999998</v>
      </c>
      <c r="F285" s="42"/>
      <c r="G285" s="6">
        <f t="shared" si="20"/>
        <v>1.6424999999999998</v>
      </c>
      <c r="H285" s="49">
        <f t="shared" si="21"/>
        <v>0</v>
      </c>
      <c r="I285" s="42"/>
      <c r="J285" s="6">
        <f t="shared" si="22"/>
        <v>0.43799999999999994</v>
      </c>
      <c r="K285" s="57">
        <f t="shared" si="23"/>
        <v>0</v>
      </c>
      <c r="L285" s="53">
        <f t="shared" si="24"/>
        <v>0</v>
      </c>
    </row>
    <row r="286" spans="1:12" x14ac:dyDescent="0.2">
      <c r="A286" s="42" t="s">
        <v>731</v>
      </c>
      <c r="B286" s="10" t="s">
        <v>732</v>
      </c>
      <c r="C286" s="10" t="s">
        <v>732</v>
      </c>
      <c r="D286" s="13"/>
      <c r="E286" s="13"/>
      <c r="F286" s="42"/>
      <c r="G286" s="6">
        <f t="shared" si="20"/>
        <v>1.6424999999999998</v>
      </c>
      <c r="H286" s="49">
        <f t="shared" si="21"/>
        <v>0</v>
      </c>
      <c r="I286" s="42">
        <v>400</v>
      </c>
      <c r="J286" s="6">
        <f t="shared" si="22"/>
        <v>0.43799999999999994</v>
      </c>
      <c r="K286" s="57">
        <f t="shared" si="23"/>
        <v>175.2</v>
      </c>
      <c r="L286" s="53">
        <f t="shared" si="24"/>
        <v>175.2</v>
      </c>
    </row>
    <row r="287" spans="1:12" x14ac:dyDescent="0.2">
      <c r="A287" s="42" t="s">
        <v>733</v>
      </c>
      <c r="B287" s="10" t="s">
        <v>734</v>
      </c>
      <c r="C287" s="10" t="s">
        <v>734</v>
      </c>
      <c r="D287" s="13">
        <v>-23.7072</v>
      </c>
      <c r="E287" s="13">
        <v>18.41675</v>
      </c>
      <c r="F287" s="42">
        <v>180</v>
      </c>
      <c r="G287" s="6">
        <f t="shared" si="20"/>
        <v>1.6424999999999998</v>
      </c>
      <c r="H287" s="49">
        <f t="shared" si="21"/>
        <v>295.64999999999998</v>
      </c>
      <c r="I287" s="42">
        <v>600</v>
      </c>
      <c r="J287" s="6">
        <f t="shared" si="22"/>
        <v>0.43799999999999994</v>
      </c>
      <c r="K287" s="57">
        <f t="shared" si="23"/>
        <v>262.79999999999995</v>
      </c>
      <c r="L287" s="53">
        <f t="shared" si="24"/>
        <v>558.44999999999993</v>
      </c>
    </row>
    <row r="288" spans="1:12" x14ac:dyDescent="0.2">
      <c r="A288" s="42" t="s">
        <v>735</v>
      </c>
      <c r="B288" s="10" t="s">
        <v>736</v>
      </c>
      <c r="C288" s="10" t="s">
        <v>736</v>
      </c>
      <c r="D288" s="13"/>
      <c r="E288" s="13"/>
      <c r="F288" s="42">
        <v>55</v>
      </c>
      <c r="G288" s="6">
        <f t="shared" si="20"/>
        <v>1.6424999999999998</v>
      </c>
      <c r="H288" s="49">
        <f t="shared" si="21"/>
        <v>90.337499999999991</v>
      </c>
      <c r="I288" s="42">
        <v>100</v>
      </c>
      <c r="J288" s="6">
        <f t="shared" si="22"/>
        <v>0.43799999999999994</v>
      </c>
      <c r="K288" s="57">
        <f t="shared" si="23"/>
        <v>43.8</v>
      </c>
      <c r="L288" s="53">
        <f t="shared" si="24"/>
        <v>134.13749999999999</v>
      </c>
    </row>
    <row r="289" spans="1:12" x14ac:dyDescent="0.2">
      <c r="A289" s="42" t="s">
        <v>737</v>
      </c>
      <c r="B289" s="10" t="s">
        <v>738</v>
      </c>
      <c r="C289" s="10" t="s">
        <v>738</v>
      </c>
      <c r="D289" s="13">
        <v>-23.6645</v>
      </c>
      <c r="E289" s="13">
        <v>18.388449999999999</v>
      </c>
      <c r="F289" s="42">
        <v>287</v>
      </c>
      <c r="G289" s="6">
        <f t="shared" si="20"/>
        <v>1.6424999999999998</v>
      </c>
      <c r="H289" s="49">
        <f t="shared" si="21"/>
        <v>471.39749999999998</v>
      </c>
      <c r="I289" s="42">
        <v>965</v>
      </c>
      <c r="J289" s="6">
        <f t="shared" si="22"/>
        <v>0.43799999999999994</v>
      </c>
      <c r="K289" s="57">
        <f t="shared" si="23"/>
        <v>422.66999999999996</v>
      </c>
      <c r="L289" s="53">
        <f t="shared" si="24"/>
        <v>894.06749999999988</v>
      </c>
    </row>
    <row r="290" spans="1:12" x14ac:dyDescent="0.2">
      <c r="A290" s="42" t="s">
        <v>739</v>
      </c>
      <c r="B290" s="10" t="s">
        <v>740</v>
      </c>
      <c r="C290" s="10" t="s">
        <v>740</v>
      </c>
      <c r="D290" s="13">
        <v>-23.572279999999999</v>
      </c>
      <c r="E290" s="13">
        <v>18.31306</v>
      </c>
      <c r="F290" s="42"/>
      <c r="G290" s="6">
        <f t="shared" si="20"/>
        <v>1.6424999999999998</v>
      </c>
      <c r="H290" s="49">
        <f t="shared" si="21"/>
        <v>0</v>
      </c>
      <c r="I290" s="42"/>
      <c r="J290" s="6">
        <f t="shared" si="22"/>
        <v>0.43799999999999994</v>
      </c>
      <c r="K290" s="57">
        <f t="shared" si="23"/>
        <v>0</v>
      </c>
      <c r="L290" s="53">
        <f t="shared" si="24"/>
        <v>0</v>
      </c>
    </row>
    <row r="291" spans="1:12" x14ac:dyDescent="0.2">
      <c r="A291" s="42" t="s">
        <v>739</v>
      </c>
      <c r="B291" s="10" t="s">
        <v>741</v>
      </c>
      <c r="C291" s="10" t="s">
        <v>741</v>
      </c>
      <c r="D291" s="13">
        <v>-23.619160000000001</v>
      </c>
      <c r="E291" s="13">
        <v>18.36253</v>
      </c>
      <c r="F291" s="42">
        <v>38</v>
      </c>
      <c r="G291" s="6">
        <f t="shared" si="20"/>
        <v>1.6424999999999998</v>
      </c>
      <c r="H291" s="49">
        <f t="shared" si="21"/>
        <v>62.414999999999992</v>
      </c>
      <c r="I291" s="42">
        <v>850</v>
      </c>
      <c r="J291" s="6">
        <f t="shared" si="22"/>
        <v>0.43799999999999994</v>
      </c>
      <c r="K291" s="57">
        <f t="shared" si="23"/>
        <v>372.29999999999995</v>
      </c>
      <c r="L291" s="53">
        <f t="shared" si="24"/>
        <v>434.71499999999992</v>
      </c>
    </row>
    <row r="292" spans="1:12" x14ac:dyDescent="0.2">
      <c r="A292" s="42" t="s">
        <v>739</v>
      </c>
      <c r="B292" s="10" t="s">
        <v>742</v>
      </c>
      <c r="C292" s="10" t="s">
        <v>742</v>
      </c>
      <c r="D292" s="13">
        <v>-23.639600000000002</v>
      </c>
      <c r="E292" s="13">
        <v>18.3126</v>
      </c>
      <c r="F292" s="42">
        <v>274</v>
      </c>
      <c r="G292" s="6">
        <f t="shared" si="20"/>
        <v>1.6424999999999998</v>
      </c>
      <c r="H292" s="49">
        <f t="shared" si="21"/>
        <v>450.04499999999996</v>
      </c>
      <c r="I292" s="42">
        <v>1000</v>
      </c>
      <c r="J292" s="6">
        <f t="shared" si="22"/>
        <v>0.43799999999999994</v>
      </c>
      <c r="K292" s="57">
        <f t="shared" si="23"/>
        <v>437.99999999999994</v>
      </c>
      <c r="L292" s="53">
        <f t="shared" si="24"/>
        <v>888.04499999999985</v>
      </c>
    </row>
    <row r="293" spans="1:12" x14ac:dyDescent="0.2">
      <c r="A293" s="42" t="s">
        <v>28</v>
      </c>
      <c r="B293" s="10" t="s">
        <v>743</v>
      </c>
      <c r="C293" s="10" t="s">
        <v>743</v>
      </c>
      <c r="D293" s="13">
        <v>-23.687360000000002</v>
      </c>
      <c r="E293" s="13">
        <v>18.276509999999998</v>
      </c>
      <c r="F293" s="42">
        <v>495</v>
      </c>
      <c r="G293" s="6">
        <f t="shared" si="20"/>
        <v>1.6424999999999998</v>
      </c>
      <c r="H293" s="49">
        <f t="shared" si="21"/>
        <v>813.03749999999991</v>
      </c>
      <c r="I293" s="42">
        <v>1000</v>
      </c>
      <c r="J293" s="6">
        <f t="shared" si="22"/>
        <v>0.43799999999999994</v>
      </c>
      <c r="K293" s="57">
        <f t="shared" si="23"/>
        <v>437.99999999999994</v>
      </c>
      <c r="L293" s="53">
        <f t="shared" si="24"/>
        <v>1251.0374999999999</v>
      </c>
    </row>
    <row r="294" spans="1:12" x14ac:dyDescent="0.2">
      <c r="A294" s="42" t="s">
        <v>744</v>
      </c>
      <c r="B294" s="10" t="s">
        <v>745</v>
      </c>
      <c r="C294" s="10" t="s">
        <v>745</v>
      </c>
      <c r="D294" s="13">
        <v>-23.761199999999999</v>
      </c>
      <c r="E294" s="13">
        <v>18.29335</v>
      </c>
      <c r="F294" s="42">
        <v>38</v>
      </c>
      <c r="G294" s="6">
        <f t="shared" si="20"/>
        <v>1.6424999999999998</v>
      </c>
      <c r="H294" s="49">
        <f t="shared" si="21"/>
        <v>62.414999999999992</v>
      </c>
      <c r="I294" s="42">
        <v>1000</v>
      </c>
      <c r="J294" s="6">
        <f t="shared" si="22"/>
        <v>0.43799999999999994</v>
      </c>
      <c r="K294" s="57">
        <f t="shared" si="23"/>
        <v>437.99999999999994</v>
      </c>
      <c r="L294" s="53">
        <f t="shared" si="24"/>
        <v>500.41499999999996</v>
      </c>
    </row>
    <row r="295" spans="1:12" x14ac:dyDescent="0.2">
      <c r="A295" s="42" t="s">
        <v>746</v>
      </c>
      <c r="B295" s="10" t="s">
        <v>747</v>
      </c>
      <c r="C295" s="10" t="s">
        <v>747</v>
      </c>
      <c r="D295" s="13">
        <v>-23.728459999999998</v>
      </c>
      <c r="E295" s="13">
        <v>18.321650000000002</v>
      </c>
      <c r="F295" s="42">
        <v>10</v>
      </c>
      <c r="G295" s="6">
        <f t="shared" si="20"/>
        <v>1.6424999999999998</v>
      </c>
      <c r="H295" s="49">
        <f t="shared" si="21"/>
        <v>16.424999999999997</v>
      </c>
      <c r="I295" s="42">
        <v>1000</v>
      </c>
      <c r="J295" s="6">
        <f t="shared" si="22"/>
        <v>0.43799999999999994</v>
      </c>
      <c r="K295" s="57">
        <f t="shared" si="23"/>
        <v>437.99999999999994</v>
      </c>
      <c r="L295" s="53">
        <f t="shared" si="24"/>
        <v>454.42499999999995</v>
      </c>
    </row>
    <row r="296" spans="1:12" x14ac:dyDescent="0.2">
      <c r="A296" s="42" t="s">
        <v>748</v>
      </c>
      <c r="B296" s="10" t="s">
        <v>749</v>
      </c>
      <c r="C296" s="10" t="s">
        <v>749</v>
      </c>
      <c r="D296" s="13">
        <v>-23.7577</v>
      </c>
      <c r="E296" s="13">
        <v>18.201280000000001</v>
      </c>
      <c r="F296" s="42">
        <v>80</v>
      </c>
      <c r="G296" s="6">
        <f t="shared" si="20"/>
        <v>1.6424999999999998</v>
      </c>
      <c r="H296" s="49">
        <f t="shared" si="21"/>
        <v>131.39999999999998</v>
      </c>
      <c r="I296" s="42">
        <v>1730</v>
      </c>
      <c r="J296" s="6">
        <f t="shared" si="22"/>
        <v>0.43799999999999994</v>
      </c>
      <c r="K296" s="57">
        <f t="shared" si="23"/>
        <v>757.7399999999999</v>
      </c>
      <c r="L296" s="53">
        <f t="shared" si="24"/>
        <v>889.13999999999987</v>
      </c>
    </row>
    <row r="297" spans="1:12" x14ac:dyDescent="0.2">
      <c r="A297" s="42" t="s">
        <v>750</v>
      </c>
      <c r="B297" s="10" t="s">
        <v>751</v>
      </c>
      <c r="C297" s="10"/>
      <c r="D297" s="13"/>
      <c r="E297" s="13"/>
      <c r="F297" s="42"/>
      <c r="G297" s="6">
        <f t="shared" si="20"/>
        <v>1.6424999999999998</v>
      </c>
      <c r="H297" s="49">
        <f t="shared" si="21"/>
        <v>0</v>
      </c>
      <c r="I297" s="42"/>
      <c r="J297" s="6">
        <f t="shared" si="22"/>
        <v>0.43799999999999994</v>
      </c>
      <c r="K297" s="57">
        <f t="shared" si="23"/>
        <v>0</v>
      </c>
      <c r="L297" s="53">
        <f t="shared" si="24"/>
        <v>0</v>
      </c>
    </row>
    <row r="298" spans="1:12" x14ac:dyDescent="0.2">
      <c r="A298" s="42" t="s">
        <v>752</v>
      </c>
      <c r="B298" s="10" t="s">
        <v>753</v>
      </c>
      <c r="C298" s="10" t="s">
        <v>753</v>
      </c>
      <c r="D298" s="13">
        <v>-23.645299999999999</v>
      </c>
      <c r="E298" s="13">
        <v>18.198350000000001</v>
      </c>
      <c r="F298" s="42">
        <v>326</v>
      </c>
      <c r="G298" s="6">
        <f t="shared" si="20"/>
        <v>1.6424999999999998</v>
      </c>
      <c r="H298" s="49">
        <f t="shared" si="21"/>
        <v>535.45499999999993</v>
      </c>
      <c r="I298" s="42">
        <v>2588</v>
      </c>
      <c r="J298" s="6">
        <f t="shared" si="22"/>
        <v>0.43799999999999994</v>
      </c>
      <c r="K298" s="57">
        <f t="shared" si="23"/>
        <v>1133.5439999999999</v>
      </c>
      <c r="L298" s="53">
        <f t="shared" si="24"/>
        <v>1668.9989999999998</v>
      </c>
    </row>
    <row r="299" spans="1:12" x14ac:dyDescent="0.2">
      <c r="A299" s="39" t="s">
        <v>754</v>
      </c>
      <c r="B299" s="10" t="s">
        <v>755</v>
      </c>
      <c r="C299" s="9" t="s">
        <v>755</v>
      </c>
      <c r="D299" s="13">
        <v>-23.5031</v>
      </c>
      <c r="E299" s="13">
        <v>18.196000000000002</v>
      </c>
      <c r="F299" s="39">
        <v>15</v>
      </c>
      <c r="G299" s="6">
        <f t="shared" si="20"/>
        <v>1.6424999999999998</v>
      </c>
      <c r="H299" s="49">
        <f t="shared" si="21"/>
        <v>24.637499999999999</v>
      </c>
      <c r="I299" s="39">
        <v>2000</v>
      </c>
      <c r="J299" s="6">
        <f t="shared" si="22"/>
        <v>0.43799999999999994</v>
      </c>
      <c r="K299" s="57">
        <f t="shared" si="23"/>
        <v>875.99999999999989</v>
      </c>
      <c r="L299" s="53">
        <f t="shared" si="24"/>
        <v>900.63749999999993</v>
      </c>
    </row>
    <row r="300" spans="1:12" x14ac:dyDescent="0.2">
      <c r="A300" s="42" t="s">
        <v>756</v>
      </c>
      <c r="B300" s="10" t="s">
        <v>757</v>
      </c>
      <c r="C300" s="10" t="s">
        <v>757</v>
      </c>
      <c r="D300" s="13">
        <v>-23.7333</v>
      </c>
      <c r="E300" s="13">
        <v>18.14312</v>
      </c>
      <c r="F300" s="42">
        <v>65</v>
      </c>
      <c r="G300" s="6">
        <f t="shared" si="20"/>
        <v>1.6424999999999998</v>
      </c>
      <c r="H300" s="49">
        <f t="shared" si="21"/>
        <v>106.76249999999999</v>
      </c>
      <c r="I300" s="42">
        <v>1750</v>
      </c>
      <c r="J300" s="6">
        <f t="shared" si="22"/>
        <v>0.43799999999999994</v>
      </c>
      <c r="K300" s="57">
        <f t="shared" si="23"/>
        <v>766.49999999999989</v>
      </c>
      <c r="L300" s="53">
        <f t="shared" si="24"/>
        <v>873.26249999999982</v>
      </c>
    </row>
    <row r="301" spans="1:12" x14ac:dyDescent="0.2">
      <c r="A301" s="43" t="s">
        <v>758</v>
      </c>
      <c r="B301" s="10" t="s">
        <v>759</v>
      </c>
      <c r="C301" s="9" t="s">
        <v>760</v>
      </c>
      <c r="D301" s="13">
        <v>-23.669</v>
      </c>
      <c r="E301" s="13">
        <v>18.088200000000001</v>
      </c>
      <c r="F301" s="39">
        <v>75</v>
      </c>
      <c r="G301" s="6">
        <f t="shared" si="20"/>
        <v>1.6424999999999998</v>
      </c>
      <c r="H301" s="49">
        <f t="shared" si="21"/>
        <v>123.18749999999999</v>
      </c>
      <c r="I301" s="39">
        <v>2100</v>
      </c>
      <c r="J301" s="6">
        <f t="shared" si="22"/>
        <v>0.43799999999999994</v>
      </c>
      <c r="K301" s="57">
        <f t="shared" si="23"/>
        <v>919.79999999999984</v>
      </c>
      <c r="L301" s="53">
        <f t="shared" si="24"/>
        <v>1042.9874999999997</v>
      </c>
    </row>
    <row r="302" spans="1:12" x14ac:dyDescent="0.2">
      <c r="A302" s="39" t="s">
        <v>761</v>
      </c>
      <c r="B302" s="10" t="s">
        <v>762</v>
      </c>
      <c r="C302" s="9" t="s">
        <v>762</v>
      </c>
      <c r="D302" s="13">
        <v>-23.695699999999999</v>
      </c>
      <c r="E302" s="13">
        <v>17.973600000000001</v>
      </c>
      <c r="F302" s="39"/>
      <c r="G302" s="6">
        <f t="shared" si="20"/>
        <v>1.6424999999999998</v>
      </c>
      <c r="H302" s="49">
        <f t="shared" si="21"/>
        <v>0</v>
      </c>
      <c r="I302" s="39"/>
      <c r="J302" s="6">
        <f t="shared" si="22"/>
        <v>0.43799999999999994</v>
      </c>
      <c r="K302" s="57">
        <f t="shared" si="23"/>
        <v>0</v>
      </c>
      <c r="L302" s="53">
        <f t="shared" si="24"/>
        <v>0</v>
      </c>
    </row>
    <row r="303" spans="1:12" x14ac:dyDescent="0.2">
      <c r="A303" s="39" t="s">
        <v>761</v>
      </c>
      <c r="B303" s="10" t="s">
        <v>763</v>
      </c>
      <c r="C303" s="9" t="s">
        <v>763</v>
      </c>
      <c r="D303" s="13">
        <v>-23.65832</v>
      </c>
      <c r="E303" s="13">
        <v>17.927679999999999</v>
      </c>
      <c r="F303" s="39">
        <v>26</v>
      </c>
      <c r="G303" s="6">
        <f t="shared" si="20"/>
        <v>1.6424999999999998</v>
      </c>
      <c r="H303" s="49">
        <f t="shared" si="21"/>
        <v>42.704999999999998</v>
      </c>
      <c r="I303" s="39">
        <v>1830</v>
      </c>
      <c r="J303" s="6">
        <f t="shared" si="22"/>
        <v>0.43799999999999994</v>
      </c>
      <c r="K303" s="57">
        <f t="shared" si="23"/>
        <v>801.53999999999985</v>
      </c>
      <c r="L303" s="53">
        <f t="shared" si="24"/>
        <v>844.24499999999989</v>
      </c>
    </row>
    <row r="304" spans="1:12" x14ac:dyDescent="0.2">
      <c r="A304" s="39" t="s">
        <v>764</v>
      </c>
      <c r="B304" s="10" t="s">
        <v>765</v>
      </c>
      <c r="C304" s="9" t="s">
        <v>765</v>
      </c>
      <c r="D304" s="13">
        <v>-23.698</v>
      </c>
      <c r="E304" s="13">
        <v>17.954249999999998</v>
      </c>
      <c r="F304" s="39"/>
      <c r="G304" s="6">
        <f t="shared" si="20"/>
        <v>1.6424999999999998</v>
      </c>
      <c r="H304" s="49">
        <f t="shared" si="21"/>
        <v>0</v>
      </c>
      <c r="I304" s="39"/>
      <c r="J304" s="6">
        <f t="shared" si="22"/>
        <v>0.43799999999999994</v>
      </c>
      <c r="K304" s="57">
        <f t="shared" si="23"/>
        <v>0</v>
      </c>
      <c r="L304" s="53">
        <f t="shared" si="24"/>
        <v>0</v>
      </c>
    </row>
    <row r="305" spans="1:12" x14ac:dyDescent="0.2">
      <c r="A305" s="39" t="s">
        <v>761</v>
      </c>
      <c r="B305" s="10" t="s">
        <v>766</v>
      </c>
      <c r="C305" s="9"/>
      <c r="D305" s="13">
        <v>-23.710699999999999</v>
      </c>
      <c r="E305" s="13">
        <v>17.975999999999999</v>
      </c>
      <c r="F305" s="39"/>
      <c r="G305" s="6">
        <f t="shared" si="20"/>
        <v>1.6424999999999998</v>
      </c>
      <c r="H305" s="49">
        <f t="shared" si="21"/>
        <v>0</v>
      </c>
      <c r="I305" s="39"/>
      <c r="J305" s="6">
        <f t="shared" si="22"/>
        <v>0.43799999999999994</v>
      </c>
      <c r="K305" s="57">
        <f t="shared" si="23"/>
        <v>0</v>
      </c>
      <c r="L305" s="53">
        <f t="shared" si="24"/>
        <v>0</v>
      </c>
    </row>
    <row r="306" spans="1:12" x14ac:dyDescent="0.2">
      <c r="A306" s="39" t="s">
        <v>30</v>
      </c>
      <c r="B306" s="10" t="s">
        <v>767</v>
      </c>
      <c r="C306" s="9">
        <v>115</v>
      </c>
      <c r="D306" s="11">
        <v>-23.731000000000002</v>
      </c>
      <c r="E306" s="11">
        <v>17.972000000000001</v>
      </c>
      <c r="F306" s="63">
        <v>10</v>
      </c>
      <c r="G306" s="6">
        <f t="shared" si="20"/>
        <v>1.6424999999999998</v>
      </c>
      <c r="H306" s="49">
        <f t="shared" si="21"/>
        <v>16.424999999999997</v>
      </c>
      <c r="I306" s="63">
        <v>700</v>
      </c>
      <c r="J306" s="6">
        <f t="shared" si="22"/>
        <v>0.43799999999999994</v>
      </c>
      <c r="K306" s="57">
        <f t="shared" si="23"/>
        <v>306.59999999999997</v>
      </c>
      <c r="L306" s="53">
        <f t="shared" si="24"/>
        <v>323.02499999999998</v>
      </c>
    </row>
    <row r="307" spans="1:12" x14ac:dyDescent="0.2">
      <c r="A307" s="39" t="s">
        <v>768</v>
      </c>
      <c r="B307" s="10" t="s">
        <v>769</v>
      </c>
      <c r="C307" s="9" t="s">
        <v>769</v>
      </c>
      <c r="D307" s="13">
        <v>-23.864000000000001</v>
      </c>
      <c r="E307" s="13">
        <v>17.997</v>
      </c>
      <c r="F307" s="39">
        <v>10</v>
      </c>
      <c r="G307" s="6">
        <f t="shared" si="20"/>
        <v>1.6424999999999998</v>
      </c>
      <c r="H307" s="49">
        <f t="shared" si="21"/>
        <v>16.424999999999997</v>
      </c>
      <c r="I307" s="39">
        <v>780</v>
      </c>
      <c r="J307" s="6">
        <f t="shared" si="22"/>
        <v>0.43799999999999994</v>
      </c>
      <c r="K307" s="57">
        <f t="shared" si="23"/>
        <v>341.63999999999993</v>
      </c>
      <c r="L307" s="53">
        <f t="shared" si="24"/>
        <v>358.06499999999994</v>
      </c>
    </row>
    <row r="308" spans="1:12" x14ac:dyDescent="0.2">
      <c r="A308" s="39" t="s">
        <v>770</v>
      </c>
      <c r="B308" s="10" t="s">
        <v>771</v>
      </c>
      <c r="C308" s="9" t="s">
        <v>771</v>
      </c>
      <c r="D308" s="13">
        <v>-23.8142</v>
      </c>
      <c r="E308" s="13">
        <v>17.997800000000002</v>
      </c>
      <c r="F308" s="63">
        <v>15</v>
      </c>
      <c r="G308" s="6">
        <f t="shared" si="20"/>
        <v>1.6424999999999998</v>
      </c>
      <c r="H308" s="49">
        <f t="shared" si="21"/>
        <v>24.637499999999999</v>
      </c>
      <c r="I308" s="63">
        <v>3577</v>
      </c>
      <c r="J308" s="6">
        <f t="shared" si="22"/>
        <v>0.43799999999999994</v>
      </c>
      <c r="K308" s="57">
        <f t="shared" si="23"/>
        <v>1566.7259999999999</v>
      </c>
      <c r="L308" s="53">
        <f t="shared" si="24"/>
        <v>1591.3634999999999</v>
      </c>
    </row>
    <row r="309" spans="1:12" x14ac:dyDescent="0.2">
      <c r="A309" s="37" t="s">
        <v>772</v>
      </c>
      <c r="B309" s="5" t="s">
        <v>773</v>
      </c>
      <c r="C309" s="7" t="s">
        <v>774</v>
      </c>
      <c r="D309" s="13">
        <v>-23.766590000000001</v>
      </c>
      <c r="E309" s="13">
        <v>18.07565</v>
      </c>
      <c r="F309" s="37">
        <v>9</v>
      </c>
      <c r="G309" s="6">
        <f t="shared" si="20"/>
        <v>1.6424999999999998</v>
      </c>
      <c r="H309" s="49">
        <f t="shared" si="21"/>
        <v>14.782499999999999</v>
      </c>
      <c r="I309" s="37">
        <v>2100</v>
      </c>
      <c r="J309" s="6">
        <f t="shared" si="22"/>
        <v>0.43799999999999994</v>
      </c>
      <c r="K309" s="57">
        <f t="shared" si="23"/>
        <v>919.79999999999984</v>
      </c>
      <c r="L309" s="53">
        <f t="shared" si="24"/>
        <v>934.58249999999987</v>
      </c>
    </row>
    <row r="310" spans="1:12" x14ac:dyDescent="0.2">
      <c r="A310" s="37" t="s">
        <v>775</v>
      </c>
      <c r="B310" s="5" t="s">
        <v>776</v>
      </c>
      <c r="C310" s="7" t="s">
        <v>776</v>
      </c>
      <c r="D310" s="13">
        <v>-23.853190000000001</v>
      </c>
      <c r="E310" s="13">
        <v>18.080220000000001</v>
      </c>
      <c r="F310" s="37">
        <v>20</v>
      </c>
      <c r="G310" s="6">
        <f t="shared" si="20"/>
        <v>1.6424999999999998</v>
      </c>
      <c r="H310" s="49">
        <f t="shared" si="21"/>
        <v>32.849999999999994</v>
      </c>
      <c r="I310" s="37">
        <v>1400</v>
      </c>
      <c r="J310" s="6">
        <f t="shared" si="22"/>
        <v>0.43799999999999994</v>
      </c>
      <c r="K310" s="57">
        <f t="shared" si="23"/>
        <v>613.19999999999993</v>
      </c>
      <c r="L310" s="53">
        <f t="shared" si="24"/>
        <v>646.04999999999995</v>
      </c>
    </row>
    <row r="311" spans="1:12" x14ac:dyDescent="0.2">
      <c r="A311" s="42" t="s">
        <v>777</v>
      </c>
      <c r="B311" s="10" t="s">
        <v>778</v>
      </c>
      <c r="C311" s="10" t="s">
        <v>778</v>
      </c>
      <c r="D311" s="13"/>
      <c r="E311" s="13"/>
      <c r="F311" s="42"/>
      <c r="G311" s="6">
        <f t="shared" si="20"/>
        <v>1.6424999999999998</v>
      </c>
      <c r="H311" s="49">
        <f t="shared" si="21"/>
        <v>0</v>
      </c>
      <c r="I311" s="42">
        <v>1000</v>
      </c>
      <c r="J311" s="6">
        <f t="shared" si="22"/>
        <v>0.43799999999999994</v>
      </c>
      <c r="K311" s="57">
        <f t="shared" si="23"/>
        <v>437.99999999999994</v>
      </c>
      <c r="L311" s="53">
        <f t="shared" si="24"/>
        <v>437.99999999999994</v>
      </c>
    </row>
    <row r="312" spans="1:12" x14ac:dyDescent="0.2">
      <c r="A312" s="37" t="s">
        <v>779</v>
      </c>
      <c r="B312" s="5" t="s">
        <v>780</v>
      </c>
      <c r="C312" s="7" t="s">
        <v>780</v>
      </c>
      <c r="D312" s="13">
        <v>-23.903559999999999</v>
      </c>
      <c r="E312" s="13">
        <v>118.70735999999999</v>
      </c>
      <c r="F312" s="37">
        <v>8</v>
      </c>
      <c r="G312" s="6">
        <f t="shared" si="20"/>
        <v>1.6424999999999998</v>
      </c>
      <c r="H312" s="49">
        <f t="shared" si="21"/>
        <v>13.139999999999999</v>
      </c>
      <c r="I312" s="37">
        <v>1300</v>
      </c>
      <c r="J312" s="6">
        <f t="shared" si="22"/>
        <v>0.43799999999999994</v>
      </c>
      <c r="K312" s="57">
        <f t="shared" si="23"/>
        <v>569.4</v>
      </c>
      <c r="L312" s="53">
        <f t="shared" si="24"/>
        <v>582.54</v>
      </c>
    </row>
    <row r="313" spans="1:12" x14ac:dyDescent="0.2">
      <c r="A313" s="42" t="s">
        <v>781</v>
      </c>
      <c r="B313" s="10" t="s">
        <v>782</v>
      </c>
      <c r="C313" s="10" t="s">
        <v>782</v>
      </c>
      <c r="D313" s="13">
        <v>-23.97851</v>
      </c>
      <c r="E313" s="13">
        <v>18.155529999999999</v>
      </c>
      <c r="F313" s="42"/>
      <c r="G313" s="6">
        <f t="shared" si="20"/>
        <v>1.6424999999999998</v>
      </c>
      <c r="H313" s="49">
        <f t="shared" si="21"/>
        <v>0</v>
      </c>
      <c r="I313" s="42"/>
      <c r="J313" s="6">
        <f t="shared" si="22"/>
        <v>0.43799999999999994</v>
      </c>
      <c r="K313" s="57">
        <f t="shared" si="23"/>
        <v>0</v>
      </c>
      <c r="L313" s="53">
        <f t="shared" si="24"/>
        <v>0</v>
      </c>
    </row>
    <row r="314" spans="1:12" x14ac:dyDescent="0.2">
      <c r="A314" s="42" t="s">
        <v>783</v>
      </c>
      <c r="B314" s="10" t="s">
        <v>784</v>
      </c>
      <c r="C314" s="10" t="s">
        <v>785</v>
      </c>
      <c r="D314" s="13">
        <v>-24.404060000000001</v>
      </c>
      <c r="E314" s="13">
        <v>18.035039999999999</v>
      </c>
      <c r="F314" s="42">
        <v>0</v>
      </c>
      <c r="G314" s="6">
        <f t="shared" si="20"/>
        <v>1.6424999999999998</v>
      </c>
      <c r="H314" s="49">
        <f t="shared" si="21"/>
        <v>0</v>
      </c>
      <c r="I314" s="42">
        <v>1200</v>
      </c>
      <c r="J314" s="6">
        <f t="shared" si="22"/>
        <v>0.43799999999999994</v>
      </c>
      <c r="K314" s="57">
        <f t="shared" si="23"/>
        <v>525.59999999999991</v>
      </c>
      <c r="L314" s="53">
        <f t="shared" si="24"/>
        <v>525.59999999999991</v>
      </c>
    </row>
    <row r="315" spans="1:12" x14ac:dyDescent="0.2">
      <c r="A315" s="42" t="s">
        <v>786</v>
      </c>
      <c r="B315" s="10" t="s">
        <v>787</v>
      </c>
      <c r="C315" s="10"/>
      <c r="D315" s="13">
        <v>-23.97682</v>
      </c>
      <c r="E315" s="13">
        <v>18.15428</v>
      </c>
      <c r="F315" s="42"/>
      <c r="G315" s="6">
        <f t="shared" si="20"/>
        <v>1.6424999999999998</v>
      </c>
      <c r="H315" s="49">
        <f t="shared" si="21"/>
        <v>0</v>
      </c>
      <c r="I315" s="42">
        <v>800</v>
      </c>
      <c r="J315" s="6">
        <f t="shared" si="22"/>
        <v>0.43799999999999994</v>
      </c>
      <c r="K315" s="57">
        <f t="shared" si="23"/>
        <v>350.4</v>
      </c>
      <c r="L315" s="53">
        <f t="shared" si="24"/>
        <v>350.4</v>
      </c>
    </row>
    <row r="316" spans="1:12" x14ac:dyDescent="0.2">
      <c r="A316" s="42" t="s">
        <v>788</v>
      </c>
      <c r="B316" s="10" t="s">
        <v>789</v>
      </c>
      <c r="C316" s="10" t="s">
        <v>789</v>
      </c>
      <c r="D316" s="13"/>
      <c r="E316" s="13"/>
      <c r="F316" s="42">
        <v>10</v>
      </c>
      <c r="G316" s="6">
        <f t="shared" si="20"/>
        <v>1.6424999999999998</v>
      </c>
      <c r="H316" s="49">
        <f t="shared" si="21"/>
        <v>16.424999999999997</v>
      </c>
      <c r="I316" s="42">
        <v>360</v>
      </c>
      <c r="J316" s="6">
        <f t="shared" si="22"/>
        <v>0.43799999999999994</v>
      </c>
      <c r="K316" s="57">
        <f t="shared" si="23"/>
        <v>157.67999999999998</v>
      </c>
      <c r="L316" s="53">
        <f t="shared" si="24"/>
        <v>174.10499999999996</v>
      </c>
    </row>
    <row r="317" spans="1:12" x14ac:dyDescent="0.2">
      <c r="A317" s="42" t="s">
        <v>790</v>
      </c>
      <c r="B317" s="10" t="s">
        <v>791</v>
      </c>
      <c r="C317" s="10" t="s">
        <v>791</v>
      </c>
      <c r="D317" s="13">
        <v>-23.829699999999999</v>
      </c>
      <c r="E317" s="13">
        <v>18.2056</v>
      </c>
      <c r="F317" s="42">
        <v>60</v>
      </c>
      <c r="G317" s="6">
        <f t="shared" si="20"/>
        <v>1.6424999999999998</v>
      </c>
      <c r="H317" s="49">
        <f t="shared" si="21"/>
        <v>98.55</v>
      </c>
      <c r="I317" s="42">
        <v>770</v>
      </c>
      <c r="J317" s="6">
        <f t="shared" si="22"/>
        <v>0.43799999999999994</v>
      </c>
      <c r="K317" s="57">
        <f t="shared" si="23"/>
        <v>337.25999999999993</v>
      </c>
      <c r="L317" s="53">
        <f t="shared" si="24"/>
        <v>435.80999999999995</v>
      </c>
    </row>
    <row r="318" spans="1:12" x14ac:dyDescent="0.2">
      <c r="A318" s="42" t="s">
        <v>788</v>
      </c>
      <c r="B318" s="10" t="s">
        <v>792</v>
      </c>
      <c r="C318" s="10" t="s">
        <v>792</v>
      </c>
      <c r="D318" s="13">
        <v>-23.825800000000001</v>
      </c>
      <c r="E318" s="13">
        <v>18.191949999999999</v>
      </c>
      <c r="F318" s="42">
        <v>71</v>
      </c>
      <c r="G318" s="6">
        <f t="shared" si="20"/>
        <v>1.6424999999999998</v>
      </c>
      <c r="H318" s="49">
        <f t="shared" si="21"/>
        <v>116.61749999999999</v>
      </c>
      <c r="I318" s="42">
        <v>770</v>
      </c>
      <c r="J318" s="6">
        <f t="shared" si="22"/>
        <v>0.43799999999999994</v>
      </c>
      <c r="K318" s="57">
        <f t="shared" si="23"/>
        <v>337.25999999999993</v>
      </c>
      <c r="L318" s="53">
        <f t="shared" si="24"/>
        <v>453.87749999999994</v>
      </c>
    </row>
    <row r="319" spans="1:12" x14ac:dyDescent="0.2">
      <c r="A319" s="42" t="s">
        <v>35</v>
      </c>
      <c r="B319" s="10" t="s">
        <v>793</v>
      </c>
      <c r="C319" s="10"/>
      <c r="D319" s="13">
        <v>-23.796500000000002</v>
      </c>
      <c r="E319" s="13">
        <v>18.2774</v>
      </c>
      <c r="F319" s="42">
        <v>77</v>
      </c>
      <c r="G319" s="6">
        <f t="shared" si="20"/>
        <v>1.6424999999999998</v>
      </c>
      <c r="H319" s="49">
        <f t="shared" si="21"/>
        <v>126.47249999999998</v>
      </c>
      <c r="I319" s="42">
        <v>1000</v>
      </c>
      <c r="J319" s="6">
        <f t="shared" si="22"/>
        <v>0.43799999999999994</v>
      </c>
      <c r="K319" s="57">
        <f t="shared" si="23"/>
        <v>437.99999999999994</v>
      </c>
      <c r="L319" s="53">
        <f t="shared" si="24"/>
        <v>564.47249999999997</v>
      </c>
    </row>
    <row r="320" spans="1:12" x14ac:dyDescent="0.2">
      <c r="A320" s="42" t="s">
        <v>794</v>
      </c>
      <c r="B320" s="10" t="s">
        <v>795</v>
      </c>
      <c r="C320" s="10" t="s">
        <v>795</v>
      </c>
      <c r="D320" s="13">
        <v>-23.80115</v>
      </c>
      <c r="E320" s="13">
        <v>18.3184</v>
      </c>
      <c r="F320" s="42">
        <v>30</v>
      </c>
      <c r="G320" s="6">
        <f t="shared" si="20"/>
        <v>1.6424999999999998</v>
      </c>
      <c r="H320" s="49">
        <f t="shared" si="21"/>
        <v>49.274999999999999</v>
      </c>
      <c r="I320" s="42">
        <v>1000</v>
      </c>
      <c r="J320" s="6">
        <f t="shared" si="22"/>
        <v>0.43799999999999994</v>
      </c>
      <c r="K320" s="57">
        <f t="shared" si="23"/>
        <v>437.99999999999994</v>
      </c>
      <c r="L320" s="53">
        <f t="shared" si="24"/>
        <v>487.27499999999992</v>
      </c>
    </row>
    <row r="321" spans="1:12" x14ac:dyDescent="0.2">
      <c r="A321" s="42" t="s">
        <v>796</v>
      </c>
      <c r="B321" s="10" t="s">
        <v>797</v>
      </c>
      <c r="C321" s="10" t="s">
        <v>797</v>
      </c>
      <c r="D321" s="13">
        <v>-24.91836</v>
      </c>
      <c r="E321" s="13">
        <v>18.24982</v>
      </c>
      <c r="F321" s="42">
        <v>20</v>
      </c>
      <c r="G321" s="6">
        <f t="shared" si="20"/>
        <v>1.6424999999999998</v>
      </c>
      <c r="H321" s="49">
        <f t="shared" si="21"/>
        <v>32.849999999999994</v>
      </c>
      <c r="I321" s="42">
        <v>2040</v>
      </c>
      <c r="J321" s="6">
        <f t="shared" si="22"/>
        <v>0.43799999999999994</v>
      </c>
      <c r="K321" s="57">
        <f t="shared" si="23"/>
        <v>893.51999999999987</v>
      </c>
      <c r="L321" s="53">
        <f t="shared" si="24"/>
        <v>926.36999999999989</v>
      </c>
    </row>
    <row r="322" spans="1:12" x14ac:dyDescent="0.2">
      <c r="A322" s="37" t="s">
        <v>798</v>
      </c>
      <c r="B322" s="5" t="s">
        <v>799</v>
      </c>
      <c r="C322" s="7" t="s">
        <v>800</v>
      </c>
      <c r="D322" s="13">
        <v>-23.898009999999999</v>
      </c>
      <c r="E322" s="13">
        <v>18.281780000000001</v>
      </c>
      <c r="F322" s="37">
        <v>0</v>
      </c>
      <c r="G322" s="6">
        <f t="shared" si="20"/>
        <v>1.6424999999999998</v>
      </c>
      <c r="H322" s="49">
        <f t="shared" si="21"/>
        <v>0</v>
      </c>
      <c r="I322" s="37">
        <v>2250</v>
      </c>
      <c r="J322" s="6">
        <f t="shared" si="22"/>
        <v>0.43799999999999994</v>
      </c>
      <c r="K322" s="57">
        <f t="shared" si="23"/>
        <v>985.49999999999989</v>
      </c>
      <c r="L322" s="53">
        <f t="shared" si="24"/>
        <v>985.49999999999989</v>
      </c>
    </row>
    <row r="323" spans="1:12" x14ac:dyDescent="0.2">
      <c r="A323" s="42" t="s">
        <v>801</v>
      </c>
      <c r="B323" s="10" t="s">
        <v>802</v>
      </c>
      <c r="C323" s="10" t="s">
        <v>802</v>
      </c>
      <c r="D323" s="13"/>
      <c r="E323" s="13"/>
      <c r="F323" s="42">
        <v>278</v>
      </c>
      <c r="G323" s="6">
        <f t="shared" ref="G323:G386" si="25">0.0045*365</f>
        <v>1.6424999999999998</v>
      </c>
      <c r="H323" s="49">
        <f t="shared" ref="H323:H386" si="26">F323*G323</f>
        <v>456.61499999999995</v>
      </c>
      <c r="I323" s="42">
        <v>550</v>
      </c>
      <c r="J323" s="6">
        <f t="shared" ref="J323:J386" si="27">0.0012*365</f>
        <v>0.43799999999999994</v>
      </c>
      <c r="K323" s="57">
        <f t="shared" ref="K323:K386" si="28">I323*J323</f>
        <v>240.89999999999998</v>
      </c>
      <c r="L323" s="53">
        <f t="shared" ref="L323:L386" si="29">K323+H323</f>
        <v>697.51499999999987</v>
      </c>
    </row>
    <row r="324" spans="1:12" x14ac:dyDescent="0.2">
      <c r="A324" s="42" t="s">
        <v>803</v>
      </c>
      <c r="B324" s="10" t="s">
        <v>804</v>
      </c>
      <c r="C324" s="10" t="s">
        <v>804</v>
      </c>
      <c r="D324" s="13">
        <v>-23.866340000000001</v>
      </c>
      <c r="E324" s="13">
        <v>18.437290000000001</v>
      </c>
      <c r="F324" s="42"/>
      <c r="G324" s="6">
        <f t="shared" si="25"/>
        <v>1.6424999999999998</v>
      </c>
      <c r="H324" s="49">
        <f t="shared" si="26"/>
        <v>0</v>
      </c>
      <c r="I324" s="42">
        <v>800</v>
      </c>
      <c r="J324" s="6">
        <f t="shared" si="27"/>
        <v>0.43799999999999994</v>
      </c>
      <c r="K324" s="57">
        <f t="shared" si="28"/>
        <v>350.4</v>
      </c>
      <c r="L324" s="53">
        <f t="shared" si="29"/>
        <v>350.4</v>
      </c>
    </row>
    <row r="325" spans="1:12" x14ac:dyDescent="0.2">
      <c r="A325" s="39" t="s">
        <v>803</v>
      </c>
      <c r="B325" s="10" t="s">
        <v>805</v>
      </c>
      <c r="C325" s="9" t="s">
        <v>805</v>
      </c>
      <c r="D325" s="13">
        <v>-23.826239999999999</v>
      </c>
      <c r="E325" s="13">
        <v>18.48705</v>
      </c>
      <c r="F325" s="42">
        <v>21</v>
      </c>
      <c r="G325" s="6">
        <f t="shared" si="25"/>
        <v>1.6424999999999998</v>
      </c>
      <c r="H325" s="49">
        <f t="shared" si="26"/>
        <v>34.4925</v>
      </c>
      <c r="I325" s="42">
        <v>1027</v>
      </c>
      <c r="J325" s="6">
        <f t="shared" si="27"/>
        <v>0.43799999999999994</v>
      </c>
      <c r="K325" s="57">
        <f t="shared" si="28"/>
        <v>449.82599999999996</v>
      </c>
      <c r="L325" s="53">
        <f t="shared" si="29"/>
        <v>484.31849999999997</v>
      </c>
    </row>
    <row r="326" spans="1:12" x14ac:dyDescent="0.2">
      <c r="A326" s="42" t="s">
        <v>806</v>
      </c>
      <c r="B326" s="10" t="s">
        <v>807</v>
      </c>
      <c r="C326" s="10" t="s">
        <v>807</v>
      </c>
      <c r="D326" s="13">
        <v>-23.971699999999998</v>
      </c>
      <c r="E326" s="13">
        <v>18.553070000000002</v>
      </c>
      <c r="F326" s="42">
        <v>22</v>
      </c>
      <c r="G326" s="6">
        <f t="shared" si="25"/>
        <v>1.6424999999999998</v>
      </c>
      <c r="H326" s="49">
        <f t="shared" si="26"/>
        <v>36.134999999999998</v>
      </c>
      <c r="I326" s="42">
        <v>2050</v>
      </c>
      <c r="J326" s="6">
        <f t="shared" si="27"/>
        <v>0.43799999999999994</v>
      </c>
      <c r="K326" s="57">
        <f t="shared" si="28"/>
        <v>897.89999999999986</v>
      </c>
      <c r="L326" s="53">
        <f t="shared" si="29"/>
        <v>934.03499999999985</v>
      </c>
    </row>
    <row r="327" spans="1:12" x14ac:dyDescent="0.2">
      <c r="A327" s="37" t="s">
        <v>808</v>
      </c>
      <c r="B327" s="5" t="s">
        <v>809</v>
      </c>
      <c r="C327" s="7" t="s">
        <v>809</v>
      </c>
      <c r="D327" s="13"/>
      <c r="E327" s="13"/>
      <c r="F327" s="37">
        <v>45</v>
      </c>
      <c r="G327" s="6">
        <f t="shared" si="25"/>
        <v>1.6424999999999998</v>
      </c>
      <c r="H327" s="49">
        <f t="shared" si="26"/>
        <v>73.912499999999994</v>
      </c>
      <c r="I327" s="37">
        <v>525</v>
      </c>
      <c r="J327" s="6">
        <f t="shared" si="27"/>
        <v>0.43799999999999994</v>
      </c>
      <c r="K327" s="57">
        <f t="shared" si="28"/>
        <v>229.94999999999996</v>
      </c>
      <c r="L327" s="53">
        <f t="shared" si="29"/>
        <v>303.86249999999995</v>
      </c>
    </row>
    <row r="328" spans="1:12" x14ac:dyDescent="0.2">
      <c r="A328" s="37" t="s">
        <v>810</v>
      </c>
      <c r="B328" s="5" t="s">
        <v>811</v>
      </c>
      <c r="C328" s="7"/>
      <c r="D328" s="13">
        <v>-23.970199999999998</v>
      </c>
      <c r="E328" s="13">
        <v>18.268999999999998</v>
      </c>
      <c r="F328" s="37">
        <v>30</v>
      </c>
      <c r="G328" s="6">
        <f t="shared" si="25"/>
        <v>1.6424999999999998</v>
      </c>
      <c r="H328" s="49">
        <f t="shared" si="26"/>
        <v>49.274999999999999</v>
      </c>
      <c r="I328" s="37">
        <v>1750</v>
      </c>
      <c r="J328" s="6">
        <f t="shared" si="27"/>
        <v>0.43799999999999994</v>
      </c>
      <c r="K328" s="57">
        <f t="shared" si="28"/>
        <v>766.49999999999989</v>
      </c>
      <c r="L328" s="53">
        <f t="shared" si="29"/>
        <v>815.77499999999986</v>
      </c>
    </row>
    <row r="329" spans="1:12" x14ac:dyDescent="0.2">
      <c r="A329" s="37" t="s">
        <v>812</v>
      </c>
      <c r="B329" s="5" t="s">
        <v>813</v>
      </c>
      <c r="C329" s="7" t="s">
        <v>814</v>
      </c>
      <c r="D329" s="13">
        <v>-23.968979999999998</v>
      </c>
      <c r="E329" s="13">
        <v>18.3841</v>
      </c>
      <c r="F329" s="37">
        <v>60</v>
      </c>
      <c r="G329" s="6">
        <f t="shared" si="25"/>
        <v>1.6424999999999998</v>
      </c>
      <c r="H329" s="49">
        <f t="shared" si="26"/>
        <v>98.55</v>
      </c>
      <c r="I329" s="37">
        <v>1500</v>
      </c>
      <c r="J329" s="6">
        <f t="shared" si="27"/>
        <v>0.43799999999999994</v>
      </c>
      <c r="K329" s="57">
        <f t="shared" si="28"/>
        <v>656.99999999999989</v>
      </c>
      <c r="L329" s="53">
        <f t="shared" si="29"/>
        <v>755.54999999999984</v>
      </c>
    </row>
    <row r="330" spans="1:12" x14ac:dyDescent="0.2">
      <c r="A330" s="37" t="s">
        <v>815</v>
      </c>
      <c r="B330" s="5" t="s">
        <v>816</v>
      </c>
      <c r="C330" s="7" t="s">
        <v>817</v>
      </c>
      <c r="D330" s="13">
        <v>-23.941210000000002</v>
      </c>
      <c r="E330" s="13">
        <v>18.32095</v>
      </c>
      <c r="F330" s="37">
        <v>73</v>
      </c>
      <c r="G330" s="6">
        <f t="shared" si="25"/>
        <v>1.6424999999999998</v>
      </c>
      <c r="H330" s="49">
        <f t="shared" si="26"/>
        <v>119.90249999999999</v>
      </c>
      <c r="I330" s="37">
        <v>1520</v>
      </c>
      <c r="J330" s="6">
        <f t="shared" si="27"/>
        <v>0.43799999999999994</v>
      </c>
      <c r="K330" s="57">
        <f t="shared" si="28"/>
        <v>665.75999999999988</v>
      </c>
      <c r="L330" s="53">
        <f t="shared" si="29"/>
        <v>785.66249999999991</v>
      </c>
    </row>
    <row r="331" spans="1:12" x14ac:dyDescent="0.2">
      <c r="A331" s="39" t="s">
        <v>818</v>
      </c>
      <c r="B331" s="10" t="s">
        <v>819</v>
      </c>
      <c r="C331" s="9" t="s">
        <v>819</v>
      </c>
      <c r="D331" s="13">
        <v>-24.14894</v>
      </c>
      <c r="E331" s="13">
        <v>18.156960000000002</v>
      </c>
      <c r="F331" s="39">
        <v>70</v>
      </c>
      <c r="G331" s="6">
        <f t="shared" si="25"/>
        <v>1.6424999999999998</v>
      </c>
      <c r="H331" s="49">
        <f t="shared" si="26"/>
        <v>114.97499999999999</v>
      </c>
      <c r="I331" s="39">
        <v>690</v>
      </c>
      <c r="J331" s="6">
        <f t="shared" si="27"/>
        <v>0.43799999999999994</v>
      </c>
      <c r="K331" s="57">
        <f t="shared" si="28"/>
        <v>302.21999999999997</v>
      </c>
      <c r="L331" s="53">
        <f t="shared" si="29"/>
        <v>417.19499999999994</v>
      </c>
    </row>
    <row r="332" spans="1:12" x14ac:dyDescent="0.2">
      <c r="A332" s="39" t="s">
        <v>820</v>
      </c>
      <c r="B332" s="10" t="s">
        <v>821</v>
      </c>
      <c r="C332" s="9" t="s">
        <v>821</v>
      </c>
      <c r="D332" s="13">
        <v>-24.098710000000001</v>
      </c>
      <c r="E332" s="13">
        <v>18.100470000000001</v>
      </c>
      <c r="F332" s="39"/>
      <c r="G332" s="6">
        <f t="shared" si="25"/>
        <v>1.6424999999999998</v>
      </c>
      <c r="H332" s="49">
        <f t="shared" si="26"/>
        <v>0</v>
      </c>
      <c r="I332" s="39">
        <v>970</v>
      </c>
      <c r="J332" s="6">
        <f t="shared" si="27"/>
        <v>0.43799999999999994</v>
      </c>
      <c r="K332" s="57">
        <f t="shared" si="28"/>
        <v>424.85999999999996</v>
      </c>
      <c r="L332" s="53">
        <f t="shared" si="29"/>
        <v>424.85999999999996</v>
      </c>
    </row>
    <row r="333" spans="1:12" x14ac:dyDescent="0.2">
      <c r="A333" s="42" t="s">
        <v>822</v>
      </c>
      <c r="B333" s="10" t="s">
        <v>823</v>
      </c>
      <c r="C333" s="10"/>
      <c r="D333" s="13">
        <v>-24.04438</v>
      </c>
      <c r="E333" s="13">
        <v>18.135249999999999</v>
      </c>
      <c r="F333" s="42">
        <v>50</v>
      </c>
      <c r="G333" s="6">
        <f t="shared" si="25"/>
        <v>1.6424999999999998</v>
      </c>
      <c r="H333" s="49">
        <f t="shared" si="26"/>
        <v>82.124999999999986</v>
      </c>
      <c r="I333" s="42">
        <v>1000</v>
      </c>
      <c r="J333" s="6">
        <f t="shared" si="27"/>
        <v>0.43799999999999994</v>
      </c>
      <c r="K333" s="57">
        <f t="shared" si="28"/>
        <v>437.99999999999994</v>
      </c>
      <c r="L333" s="53">
        <f t="shared" si="29"/>
        <v>520.12499999999989</v>
      </c>
    </row>
    <row r="334" spans="1:12" x14ac:dyDescent="0.2">
      <c r="A334" s="42" t="s">
        <v>824</v>
      </c>
      <c r="B334" s="10" t="s">
        <v>825</v>
      </c>
      <c r="C334" s="10" t="s">
        <v>825</v>
      </c>
      <c r="D334" s="13">
        <v>-24.01464</v>
      </c>
      <c r="E334" s="13">
        <v>18.112570000000002</v>
      </c>
      <c r="F334" s="42">
        <v>50</v>
      </c>
      <c r="G334" s="6">
        <f t="shared" si="25"/>
        <v>1.6424999999999998</v>
      </c>
      <c r="H334" s="49">
        <f t="shared" si="26"/>
        <v>82.124999999999986</v>
      </c>
      <c r="I334" s="42">
        <v>1000</v>
      </c>
      <c r="J334" s="6">
        <f t="shared" si="27"/>
        <v>0.43799999999999994</v>
      </c>
      <c r="K334" s="57">
        <f t="shared" si="28"/>
        <v>437.99999999999994</v>
      </c>
      <c r="L334" s="53">
        <f t="shared" si="29"/>
        <v>520.12499999999989</v>
      </c>
    </row>
    <row r="335" spans="1:12" x14ac:dyDescent="0.2">
      <c r="A335" s="39" t="s">
        <v>826</v>
      </c>
      <c r="B335" s="10" t="s">
        <v>827</v>
      </c>
      <c r="C335" s="9" t="s">
        <v>827</v>
      </c>
      <c r="D335" s="13">
        <v>-23.644300000000001</v>
      </c>
      <c r="E335" s="13">
        <v>17.864799999999999</v>
      </c>
      <c r="F335" s="39">
        <v>150</v>
      </c>
      <c r="G335" s="6">
        <f t="shared" si="25"/>
        <v>1.6424999999999998</v>
      </c>
      <c r="H335" s="49">
        <f t="shared" si="26"/>
        <v>246.37499999999997</v>
      </c>
      <c r="I335" s="39">
        <v>900</v>
      </c>
      <c r="J335" s="6">
        <f t="shared" si="27"/>
        <v>0.43799999999999994</v>
      </c>
      <c r="K335" s="57">
        <f t="shared" si="28"/>
        <v>394.19999999999993</v>
      </c>
      <c r="L335" s="53">
        <f t="shared" si="29"/>
        <v>640.57499999999993</v>
      </c>
    </row>
    <row r="336" spans="1:12" x14ac:dyDescent="0.2">
      <c r="A336" s="39" t="s">
        <v>828</v>
      </c>
      <c r="B336" s="10" t="s">
        <v>829</v>
      </c>
      <c r="C336" s="9" t="s">
        <v>829</v>
      </c>
      <c r="D336" s="13">
        <v>-23.811</v>
      </c>
      <c r="E336" s="13">
        <v>17.606999999999999</v>
      </c>
      <c r="F336" s="63"/>
      <c r="G336" s="6">
        <f t="shared" si="25"/>
        <v>1.6424999999999998</v>
      </c>
      <c r="H336" s="49">
        <f t="shared" si="26"/>
        <v>0</v>
      </c>
      <c r="I336" s="63"/>
      <c r="J336" s="6">
        <f t="shared" si="27"/>
        <v>0.43799999999999994</v>
      </c>
      <c r="K336" s="57">
        <f t="shared" si="28"/>
        <v>0</v>
      </c>
      <c r="L336" s="53">
        <f t="shared" si="29"/>
        <v>0</v>
      </c>
    </row>
    <row r="337" spans="1:12" x14ac:dyDescent="0.2">
      <c r="A337" s="39" t="s">
        <v>830</v>
      </c>
      <c r="B337" s="10" t="s">
        <v>831</v>
      </c>
      <c r="C337" s="9" t="s">
        <v>831</v>
      </c>
      <c r="D337" s="13">
        <v>-23.811</v>
      </c>
      <c r="E337" s="13">
        <v>17.606999999999999</v>
      </c>
      <c r="F337" s="63">
        <v>0</v>
      </c>
      <c r="G337" s="6">
        <f t="shared" si="25"/>
        <v>1.6424999999999998</v>
      </c>
      <c r="H337" s="49">
        <f t="shared" si="26"/>
        <v>0</v>
      </c>
      <c r="I337" s="63">
        <v>0</v>
      </c>
      <c r="J337" s="6">
        <f t="shared" si="27"/>
        <v>0.43799999999999994</v>
      </c>
      <c r="K337" s="57">
        <f t="shared" si="28"/>
        <v>0</v>
      </c>
      <c r="L337" s="53">
        <f t="shared" si="29"/>
        <v>0</v>
      </c>
    </row>
    <row r="338" spans="1:12" x14ac:dyDescent="0.2">
      <c r="A338" s="39" t="s">
        <v>832</v>
      </c>
      <c r="B338" s="10" t="s">
        <v>833</v>
      </c>
      <c r="C338" s="9" t="s">
        <v>834</v>
      </c>
      <c r="D338" s="13">
        <v>-23.835560000000001</v>
      </c>
      <c r="E338" s="13">
        <v>117.85138000000001</v>
      </c>
      <c r="F338" s="39">
        <v>100</v>
      </c>
      <c r="G338" s="6">
        <f t="shared" si="25"/>
        <v>1.6424999999999998</v>
      </c>
      <c r="H338" s="49">
        <f t="shared" si="26"/>
        <v>164.24999999999997</v>
      </c>
      <c r="I338" s="39">
        <v>2000</v>
      </c>
      <c r="J338" s="6">
        <f t="shared" si="27"/>
        <v>0.43799999999999994</v>
      </c>
      <c r="K338" s="57">
        <f t="shared" si="28"/>
        <v>875.99999999999989</v>
      </c>
      <c r="L338" s="53">
        <f t="shared" si="29"/>
        <v>1040.2499999999998</v>
      </c>
    </row>
    <row r="339" spans="1:12" x14ac:dyDescent="0.2">
      <c r="A339" s="39" t="s">
        <v>835</v>
      </c>
      <c r="B339" s="10" t="s">
        <v>836</v>
      </c>
      <c r="C339" s="9" t="s">
        <v>836</v>
      </c>
      <c r="D339" s="13">
        <v>-23.888999999999999</v>
      </c>
      <c r="E339" s="13">
        <v>17.877700000000001</v>
      </c>
      <c r="F339" s="63">
        <v>40</v>
      </c>
      <c r="G339" s="6">
        <f t="shared" si="25"/>
        <v>1.6424999999999998</v>
      </c>
      <c r="H339" s="49">
        <f t="shared" si="26"/>
        <v>65.699999999999989</v>
      </c>
      <c r="I339" s="63">
        <v>1030</v>
      </c>
      <c r="J339" s="6">
        <f t="shared" si="27"/>
        <v>0.43799999999999994</v>
      </c>
      <c r="K339" s="57">
        <f t="shared" si="28"/>
        <v>451.13999999999993</v>
      </c>
      <c r="L339" s="53">
        <f t="shared" si="29"/>
        <v>516.83999999999992</v>
      </c>
    </row>
    <row r="340" spans="1:12" x14ac:dyDescent="0.2">
      <c r="A340" s="39" t="s">
        <v>31</v>
      </c>
      <c r="B340" s="10" t="s">
        <v>837</v>
      </c>
      <c r="C340" s="9" t="s">
        <v>838</v>
      </c>
      <c r="D340" s="13">
        <v>-23.971599999999999</v>
      </c>
      <c r="E340" s="13">
        <v>17.994499999999999</v>
      </c>
      <c r="F340" s="63">
        <v>30</v>
      </c>
      <c r="G340" s="6">
        <f t="shared" si="25"/>
        <v>1.6424999999999998</v>
      </c>
      <c r="H340" s="49">
        <f t="shared" si="26"/>
        <v>49.274999999999999</v>
      </c>
      <c r="I340" s="63">
        <v>4500</v>
      </c>
      <c r="J340" s="6">
        <f t="shared" si="27"/>
        <v>0.43799999999999994</v>
      </c>
      <c r="K340" s="57">
        <f t="shared" si="28"/>
        <v>1970.9999999999998</v>
      </c>
      <c r="L340" s="53">
        <f t="shared" si="29"/>
        <v>2020.2749999999999</v>
      </c>
    </row>
    <row r="341" spans="1:12" x14ac:dyDescent="0.2">
      <c r="A341" s="39" t="s">
        <v>334</v>
      </c>
      <c r="B341" s="10" t="s">
        <v>839</v>
      </c>
      <c r="C341" s="9" t="s">
        <v>839</v>
      </c>
      <c r="D341" s="13">
        <v>-24.006399999999999</v>
      </c>
      <c r="E341" s="13">
        <v>17.910799999999998</v>
      </c>
      <c r="F341" s="63">
        <v>15</v>
      </c>
      <c r="G341" s="6">
        <f t="shared" si="25"/>
        <v>1.6424999999999998</v>
      </c>
      <c r="H341" s="49">
        <f t="shared" si="26"/>
        <v>24.637499999999999</v>
      </c>
      <c r="I341" s="63">
        <v>500</v>
      </c>
      <c r="J341" s="6">
        <f t="shared" si="27"/>
        <v>0.43799999999999994</v>
      </c>
      <c r="K341" s="57">
        <f t="shared" si="28"/>
        <v>218.99999999999997</v>
      </c>
      <c r="L341" s="53">
        <f t="shared" si="29"/>
        <v>243.63749999999996</v>
      </c>
    </row>
    <row r="342" spans="1:12" x14ac:dyDescent="0.2">
      <c r="A342" s="39" t="s">
        <v>234</v>
      </c>
      <c r="B342" s="10" t="s">
        <v>840</v>
      </c>
      <c r="C342" s="9" t="s">
        <v>840</v>
      </c>
      <c r="D342" s="13">
        <v>-23.952999999999999</v>
      </c>
      <c r="E342" s="13">
        <v>17.908300000000001</v>
      </c>
      <c r="F342" s="63">
        <v>40</v>
      </c>
      <c r="G342" s="6">
        <f t="shared" si="25"/>
        <v>1.6424999999999998</v>
      </c>
      <c r="H342" s="49">
        <f t="shared" si="26"/>
        <v>65.699999999999989</v>
      </c>
      <c r="I342" s="63">
        <v>1000</v>
      </c>
      <c r="J342" s="6">
        <f t="shared" si="27"/>
        <v>0.43799999999999994</v>
      </c>
      <c r="K342" s="57">
        <f t="shared" si="28"/>
        <v>437.99999999999994</v>
      </c>
      <c r="L342" s="53">
        <f t="shared" si="29"/>
        <v>503.69999999999993</v>
      </c>
    </row>
    <row r="343" spans="1:12" x14ac:dyDescent="0.2">
      <c r="A343" s="39" t="s">
        <v>841</v>
      </c>
      <c r="B343" s="10" t="s">
        <v>842</v>
      </c>
      <c r="C343" s="9" t="s">
        <v>843</v>
      </c>
      <c r="D343" s="13">
        <v>-23.941700000000001</v>
      </c>
      <c r="E343" s="13">
        <v>17.816600000000001</v>
      </c>
      <c r="F343" s="63">
        <v>1</v>
      </c>
      <c r="G343" s="6">
        <f t="shared" si="25"/>
        <v>1.6424999999999998</v>
      </c>
      <c r="H343" s="49">
        <f t="shared" si="26"/>
        <v>1.6424999999999998</v>
      </c>
      <c r="I343" s="63">
        <v>500</v>
      </c>
      <c r="J343" s="6">
        <f t="shared" si="27"/>
        <v>0.43799999999999994</v>
      </c>
      <c r="K343" s="57">
        <f t="shared" si="28"/>
        <v>218.99999999999997</v>
      </c>
      <c r="L343" s="53">
        <f t="shared" si="29"/>
        <v>220.64249999999998</v>
      </c>
    </row>
    <row r="344" spans="1:12" x14ac:dyDescent="0.2">
      <c r="A344" s="39" t="s">
        <v>844</v>
      </c>
      <c r="B344" s="10" t="s">
        <v>845</v>
      </c>
      <c r="C344" s="9" t="s">
        <v>845</v>
      </c>
      <c r="D344" s="13">
        <v>-24.023399999999999</v>
      </c>
      <c r="E344" s="13">
        <v>17.821639999999999</v>
      </c>
      <c r="F344" s="63">
        <v>8</v>
      </c>
      <c r="G344" s="6">
        <f t="shared" si="25"/>
        <v>1.6424999999999998</v>
      </c>
      <c r="H344" s="49">
        <f t="shared" si="26"/>
        <v>13.139999999999999</v>
      </c>
      <c r="I344" s="63">
        <v>250</v>
      </c>
      <c r="J344" s="6">
        <f t="shared" si="27"/>
        <v>0.43799999999999994</v>
      </c>
      <c r="K344" s="57">
        <f t="shared" si="28"/>
        <v>109.49999999999999</v>
      </c>
      <c r="L344" s="53">
        <f t="shared" si="29"/>
        <v>122.63999999999999</v>
      </c>
    </row>
    <row r="345" spans="1:12" x14ac:dyDescent="0.2">
      <c r="A345" s="39" t="s">
        <v>846</v>
      </c>
      <c r="B345" s="10" t="s">
        <v>847</v>
      </c>
      <c r="C345" s="9" t="s">
        <v>848</v>
      </c>
      <c r="D345" s="13">
        <v>-23.998999999999999</v>
      </c>
      <c r="E345" s="13">
        <v>17.803999999999998</v>
      </c>
      <c r="F345" s="63">
        <v>30</v>
      </c>
      <c r="G345" s="6">
        <f t="shared" si="25"/>
        <v>1.6424999999999998</v>
      </c>
      <c r="H345" s="49">
        <f t="shared" si="26"/>
        <v>49.274999999999999</v>
      </c>
      <c r="I345" s="63">
        <v>180</v>
      </c>
      <c r="J345" s="6">
        <f t="shared" si="27"/>
        <v>0.43799999999999994</v>
      </c>
      <c r="K345" s="57">
        <f t="shared" si="28"/>
        <v>78.839999999999989</v>
      </c>
      <c r="L345" s="53">
        <f t="shared" si="29"/>
        <v>128.11499999999998</v>
      </c>
    </row>
    <row r="346" spans="1:12" x14ac:dyDescent="0.2">
      <c r="A346" s="39" t="s">
        <v>849</v>
      </c>
      <c r="B346" s="10" t="s">
        <v>850</v>
      </c>
      <c r="C346" s="9" t="s">
        <v>850</v>
      </c>
      <c r="D346" s="13" t="s">
        <v>667</v>
      </c>
      <c r="E346" s="13"/>
      <c r="F346" s="63"/>
      <c r="G346" s="6">
        <f t="shared" si="25"/>
        <v>1.6424999999999998</v>
      </c>
      <c r="H346" s="49">
        <f t="shared" si="26"/>
        <v>0</v>
      </c>
      <c r="I346" s="63"/>
      <c r="J346" s="6">
        <f t="shared" si="27"/>
        <v>0.43799999999999994</v>
      </c>
      <c r="K346" s="57">
        <f t="shared" si="28"/>
        <v>0</v>
      </c>
      <c r="L346" s="53">
        <f t="shared" si="29"/>
        <v>0</v>
      </c>
    </row>
    <row r="347" spans="1:12" x14ac:dyDescent="0.2">
      <c r="A347" s="39" t="s">
        <v>565</v>
      </c>
      <c r="B347" s="10" t="s">
        <v>838</v>
      </c>
      <c r="C347" s="9" t="s">
        <v>838</v>
      </c>
      <c r="D347" s="13">
        <v>-24.07855</v>
      </c>
      <c r="E347" s="13">
        <v>17.692399999999999</v>
      </c>
      <c r="F347" s="63">
        <v>25</v>
      </c>
      <c r="G347" s="6">
        <f t="shared" si="25"/>
        <v>1.6424999999999998</v>
      </c>
      <c r="H347" s="49">
        <f t="shared" si="26"/>
        <v>41.062499999999993</v>
      </c>
      <c r="I347" s="63">
        <v>50</v>
      </c>
      <c r="J347" s="6">
        <f t="shared" si="27"/>
        <v>0.43799999999999994</v>
      </c>
      <c r="K347" s="57">
        <f t="shared" si="28"/>
        <v>21.9</v>
      </c>
      <c r="L347" s="53">
        <f t="shared" si="29"/>
        <v>62.962499999999991</v>
      </c>
    </row>
    <row r="348" spans="1:12" x14ac:dyDescent="0.2">
      <c r="A348" s="39" t="s">
        <v>851</v>
      </c>
      <c r="B348" s="10" t="s">
        <v>852</v>
      </c>
      <c r="C348" s="9" t="s">
        <v>853</v>
      </c>
      <c r="D348" s="13">
        <v>-23.953769999999999</v>
      </c>
      <c r="E348" s="13">
        <v>17.908000000000001</v>
      </c>
      <c r="F348" s="63">
        <v>8</v>
      </c>
      <c r="G348" s="6">
        <f t="shared" si="25"/>
        <v>1.6424999999999998</v>
      </c>
      <c r="H348" s="49">
        <f t="shared" si="26"/>
        <v>13.139999999999999</v>
      </c>
      <c r="I348" s="63">
        <v>500</v>
      </c>
      <c r="J348" s="6">
        <f t="shared" si="27"/>
        <v>0.43799999999999994</v>
      </c>
      <c r="K348" s="57">
        <f t="shared" si="28"/>
        <v>218.99999999999997</v>
      </c>
      <c r="L348" s="53">
        <f t="shared" si="29"/>
        <v>232.13999999999996</v>
      </c>
    </row>
    <row r="349" spans="1:12" x14ac:dyDescent="0.2">
      <c r="A349" s="39" t="s">
        <v>854</v>
      </c>
      <c r="B349" s="10" t="s">
        <v>855</v>
      </c>
      <c r="C349" s="9" t="s">
        <v>774</v>
      </c>
      <c r="D349" s="13">
        <v>-24.097999999999999</v>
      </c>
      <c r="E349" s="13">
        <v>17.855</v>
      </c>
      <c r="F349" s="63">
        <v>20</v>
      </c>
      <c r="G349" s="6">
        <f t="shared" si="25"/>
        <v>1.6424999999999998</v>
      </c>
      <c r="H349" s="49">
        <f t="shared" si="26"/>
        <v>32.849999999999994</v>
      </c>
      <c r="I349" s="63">
        <v>1300</v>
      </c>
      <c r="J349" s="6">
        <f t="shared" si="27"/>
        <v>0.43799999999999994</v>
      </c>
      <c r="K349" s="57">
        <f t="shared" si="28"/>
        <v>569.4</v>
      </c>
      <c r="L349" s="53">
        <f t="shared" si="29"/>
        <v>602.25</v>
      </c>
    </row>
    <row r="350" spans="1:12" x14ac:dyDescent="0.2">
      <c r="A350" s="39" t="s">
        <v>856</v>
      </c>
      <c r="B350" s="10" t="s">
        <v>857</v>
      </c>
      <c r="C350" s="9" t="s">
        <v>858</v>
      </c>
      <c r="D350" s="13" t="s">
        <v>667</v>
      </c>
      <c r="E350" s="13"/>
      <c r="F350" s="63">
        <v>147</v>
      </c>
      <c r="G350" s="6">
        <f t="shared" si="25"/>
        <v>1.6424999999999998</v>
      </c>
      <c r="H350" s="49">
        <f t="shared" si="26"/>
        <v>241.44749999999999</v>
      </c>
      <c r="I350" s="63">
        <v>1115</v>
      </c>
      <c r="J350" s="6">
        <f t="shared" si="27"/>
        <v>0.43799999999999994</v>
      </c>
      <c r="K350" s="57">
        <f t="shared" si="28"/>
        <v>488.36999999999995</v>
      </c>
      <c r="L350" s="53">
        <f t="shared" si="29"/>
        <v>729.81749999999988</v>
      </c>
    </row>
    <row r="351" spans="1:12" x14ac:dyDescent="0.2">
      <c r="A351" s="39" t="s">
        <v>859</v>
      </c>
      <c r="B351" s="10" t="s">
        <v>860</v>
      </c>
      <c r="C351" s="9" t="s">
        <v>860</v>
      </c>
      <c r="D351" s="13">
        <v>-24.037600000000001</v>
      </c>
      <c r="E351" s="13">
        <v>18.048999999999999</v>
      </c>
      <c r="F351" s="63">
        <v>1</v>
      </c>
      <c r="G351" s="6">
        <f t="shared" si="25"/>
        <v>1.6424999999999998</v>
      </c>
      <c r="H351" s="49">
        <f t="shared" si="26"/>
        <v>1.6424999999999998</v>
      </c>
      <c r="I351" s="63">
        <v>400</v>
      </c>
      <c r="J351" s="6">
        <f t="shared" si="27"/>
        <v>0.43799999999999994</v>
      </c>
      <c r="K351" s="57">
        <f t="shared" si="28"/>
        <v>175.2</v>
      </c>
      <c r="L351" s="53">
        <f t="shared" si="29"/>
        <v>176.8425</v>
      </c>
    </row>
    <row r="352" spans="1:12" x14ac:dyDescent="0.2">
      <c r="A352" s="39" t="s">
        <v>859</v>
      </c>
      <c r="B352" s="10" t="s">
        <v>861</v>
      </c>
      <c r="C352" s="9" t="s">
        <v>861</v>
      </c>
      <c r="D352" s="13">
        <v>-24.051179999999999</v>
      </c>
      <c r="E352" s="13">
        <v>17.96537</v>
      </c>
      <c r="F352" s="63">
        <v>49</v>
      </c>
      <c r="G352" s="6">
        <f t="shared" si="25"/>
        <v>1.6424999999999998</v>
      </c>
      <c r="H352" s="49">
        <f t="shared" si="26"/>
        <v>80.482499999999987</v>
      </c>
      <c r="I352" s="63">
        <v>1514</v>
      </c>
      <c r="J352" s="6">
        <f t="shared" si="27"/>
        <v>0.43799999999999994</v>
      </c>
      <c r="K352" s="57">
        <f t="shared" si="28"/>
        <v>663.13199999999995</v>
      </c>
      <c r="L352" s="53">
        <f t="shared" si="29"/>
        <v>743.61449999999991</v>
      </c>
    </row>
    <row r="353" spans="1:12" x14ac:dyDescent="0.2">
      <c r="A353" s="39" t="s">
        <v>862</v>
      </c>
      <c r="B353" s="10" t="s">
        <v>863</v>
      </c>
      <c r="C353" s="9"/>
      <c r="D353" s="13">
        <v>-24.124500000000001</v>
      </c>
      <c r="E353" s="13">
        <v>17.968499999999999</v>
      </c>
      <c r="F353" s="63">
        <v>477</v>
      </c>
      <c r="G353" s="6">
        <f t="shared" si="25"/>
        <v>1.6424999999999998</v>
      </c>
      <c r="H353" s="49">
        <f t="shared" si="26"/>
        <v>783.47249999999997</v>
      </c>
      <c r="I353" s="63">
        <v>1200</v>
      </c>
      <c r="J353" s="6">
        <f t="shared" si="27"/>
        <v>0.43799999999999994</v>
      </c>
      <c r="K353" s="57">
        <f t="shared" si="28"/>
        <v>525.59999999999991</v>
      </c>
      <c r="L353" s="53">
        <f t="shared" si="29"/>
        <v>1309.0724999999998</v>
      </c>
    </row>
    <row r="354" spans="1:12" x14ac:dyDescent="0.2">
      <c r="A354" s="39" t="s">
        <v>864</v>
      </c>
      <c r="B354" s="10" t="s">
        <v>865</v>
      </c>
      <c r="C354" s="9" t="s">
        <v>865</v>
      </c>
      <c r="D354" s="13" t="s">
        <v>667</v>
      </c>
      <c r="E354" s="13"/>
      <c r="F354" s="63">
        <v>21</v>
      </c>
      <c r="G354" s="6">
        <f t="shared" si="25"/>
        <v>1.6424999999999998</v>
      </c>
      <c r="H354" s="49">
        <f t="shared" si="26"/>
        <v>34.4925</v>
      </c>
      <c r="I354" s="63">
        <v>2400</v>
      </c>
      <c r="J354" s="6">
        <f t="shared" si="27"/>
        <v>0.43799999999999994</v>
      </c>
      <c r="K354" s="57">
        <f t="shared" si="28"/>
        <v>1051.1999999999998</v>
      </c>
      <c r="L354" s="53">
        <f t="shared" si="29"/>
        <v>1085.6924999999999</v>
      </c>
    </row>
    <row r="355" spans="1:12" x14ac:dyDescent="0.2">
      <c r="A355" s="39" t="s">
        <v>866</v>
      </c>
      <c r="B355" s="10" t="s">
        <v>867</v>
      </c>
      <c r="C355" s="9" t="s">
        <v>867</v>
      </c>
      <c r="D355" s="13">
        <v>-23.5549</v>
      </c>
      <c r="E355" s="13">
        <v>17.670500000000001</v>
      </c>
      <c r="F355" s="39">
        <v>4</v>
      </c>
      <c r="G355" s="6">
        <f t="shared" si="25"/>
        <v>1.6424999999999998</v>
      </c>
      <c r="H355" s="49">
        <f t="shared" si="26"/>
        <v>6.5699999999999994</v>
      </c>
      <c r="I355" s="39">
        <v>2300</v>
      </c>
      <c r="J355" s="6">
        <f t="shared" si="27"/>
        <v>0.43799999999999994</v>
      </c>
      <c r="K355" s="57">
        <f t="shared" si="28"/>
        <v>1007.3999999999999</v>
      </c>
      <c r="L355" s="53">
        <f t="shared" si="29"/>
        <v>1013.9699999999999</v>
      </c>
    </row>
    <row r="356" spans="1:12" x14ac:dyDescent="0.2">
      <c r="A356" s="39" t="s">
        <v>868</v>
      </c>
      <c r="B356" s="10" t="s">
        <v>869</v>
      </c>
      <c r="C356" s="9" t="s">
        <v>870</v>
      </c>
      <c r="D356" s="13">
        <v>-23.542619999999999</v>
      </c>
      <c r="E356" s="13">
        <v>17.718309999999999</v>
      </c>
      <c r="F356" s="39">
        <v>58</v>
      </c>
      <c r="G356" s="6">
        <f t="shared" si="25"/>
        <v>1.6424999999999998</v>
      </c>
      <c r="H356" s="49">
        <f t="shared" si="26"/>
        <v>95.264999999999986</v>
      </c>
      <c r="I356" s="39">
        <v>1500</v>
      </c>
      <c r="J356" s="6">
        <f t="shared" si="27"/>
        <v>0.43799999999999994</v>
      </c>
      <c r="K356" s="57">
        <f t="shared" si="28"/>
        <v>656.99999999999989</v>
      </c>
      <c r="L356" s="53">
        <f t="shared" si="29"/>
        <v>752.26499999999987</v>
      </c>
    </row>
    <row r="357" spans="1:12" x14ac:dyDescent="0.2">
      <c r="A357" s="39" t="s">
        <v>871</v>
      </c>
      <c r="B357" s="10" t="s">
        <v>872</v>
      </c>
      <c r="C357" s="9" t="s">
        <v>873</v>
      </c>
      <c r="D357" s="13">
        <v>-23.545999999999999</v>
      </c>
      <c r="E357" s="13">
        <v>17.788</v>
      </c>
      <c r="F357" s="63">
        <v>372</v>
      </c>
      <c r="G357" s="6">
        <f t="shared" si="25"/>
        <v>1.6424999999999998</v>
      </c>
      <c r="H357" s="49">
        <f t="shared" si="26"/>
        <v>611.01</v>
      </c>
      <c r="I357" s="63">
        <v>1570</v>
      </c>
      <c r="J357" s="6">
        <f t="shared" si="27"/>
        <v>0.43799999999999994</v>
      </c>
      <c r="K357" s="57">
        <f t="shared" si="28"/>
        <v>687.66</v>
      </c>
      <c r="L357" s="53">
        <f t="shared" si="29"/>
        <v>1298.67</v>
      </c>
    </row>
    <row r="358" spans="1:12" x14ac:dyDescent="0.2">
      <c r="A358" s="39" t="s">
        <v>565</v>
      </c>
      <c r="B358" s="10" t="s">
        <v>874</v>
      </c>
      <c r="C358" s="9" t="s">
        <v>874</v>
      </c>
      <c r="D358" s="13">
        <v>-23.511900000000001</v>
      </c>
      <c r="E358" s="13">
        <v>17.709</v>
      </c>
      <c r="F358" s="39">
        <v>3</v>
      </c>
      <c r="G358" s="6">
        <f t="shared" si="25"/>
        <v>1.6424999999999998</v>
      </c>
      <c r="H358" s="49">
        <f t="shared" si="26"/>
        <v>4.9274999999999993</v>
      </c>
      <c r="I358" s="39">
        <v>1200</v>
      </c>
      <c r="J358" s="6">
        <f t="shared" si="27"/>
        <v>0.43799999999999994</v>
      </c>
      <c r="K358" s="57">
        <f t="shared" si="28"/>
        <v>525.59999999999991</v>
      </c>
      <c r="L358" s="53">
        <f t="shared" si="29"/>
        <v>530.52749999999992</v>
      </c>
    </row>
    <row r="359" spans="1:12" x14ac:dyDescent="0.2">
      <c r="A359" s="39" t="s">
        <v>875</v>
      </c>
      <c r="B359" s="10" t="s">
        <v>876</v>
      </c>
      <c r="C359" s="9" t="s">
        <v>877</v>
      </c>
      <c r="D359" s="13">
        <v>-23.648150000000001</v>
      </c>
      <c r="E359" s="13">
        <v>17.677340000000001</v>
      </c>
      <c r="F359" s="39">
        <v>16</v>
      </c>
      <c r="G359" s="6">
        <f t="shared" si="25"/>
        <v>1.6424999999999998</v>
      </c>
      <c r="H359" s="49">
        <f t="shared" si="26"/>
        <v>26.279999999999998</v>
      </c>
      <c r="I359" s="39">
        <v>1828</v>
      </c>
      <c r="J359" s="6">
        <f t="shared" si="27"/>
        <v>0.43799999999999994</v>
      </c>
      <c r="K359" s="57">
        <f t="shared" si="28"/>
        <v>800.66399999999987</v>
      </c>
      <c r="L359" s="53">
        <f t="shared" si="29"/>
        <v>826.94399999999985</v>
      </c>
    </row>
    <row r="360" spans="1:12" x14ac:dyDescent="0.2">
      <c r="A360" s="39" t="s">
        <v>878</v>
      </c>
      <c r="B360" s="10" t="s">
        <v>879</v>
      </c>
      <c r="C360" s="9" t="s">
        <v>879</v>
      </c>
      <c r="D360" s="13">
        <v>-23.676500000000001</v>
      </c>
      <c r="E360" s="13">
        <v>17.575299999999999</v>
      </c>
      <c r="F360" s="39">
        <v>45</v>
      </c>
      <c r="G360" s="6">
        <f t="shared" si="25"/>
        <v>1.6424999999999998</v>
      </c>
      <c r="H360" s="49">
        <f t="shared" si="26"/>
        <v>73.912499999999994</v>
      </c>
      <c r="I360" s="39">
        <v>400</v>
      </c>
      <c r="J360" s="6">
        <f t="shared" si="27"/>
        <v>0.43799999999999994</v>
      </c>
      <c r="K360" s="57">
        <f t="shared" si="28"/>
        <v>175.2</v>
      </c>
      <c r="L360" s="53">
        <f t="shared" si="29"/>
        <v>249.11249999999998</v>
      </c>
    </row>
    <row r="361" spans="1:12" x14ac:dyDescent="0.2">
      <c r="A361" s="39" t="s">
        <v>880</v>
      </c>
      <c r="B361" s="10" t="s">
        <v>881</v>
      </c>
      <c r="C361" s="9" t="s">
        <v>881</v>
      </c>
      <c r="D361" s="13">
        <v>-23.619</v>
      </c>
      <c r="E361" s="13">
        <v>17.737500000000001</v>
      </c>
      <c r="F361" s="39">
        <v>10</v>
      </c>
      <c r="G361" s="6">
        <f t="shared" si="25"/>
        <v>1.6424999999999998</v>
      </c>
      <c r="H361" s="49">
        <f t="shared" si="26"/>
        <v>16.424999999999997</v>
      </c>
      <c r="I361" s="39">
        <v>3200</v>
      </c>
      <c r="J361" s="6">
        <f t="shared" si="27"/>
        <v>0.43799999999999994</v>
      </c>
      <c r="K361" s="57">
        <f t="shared" si="28"/>
        <v>1401.6</v>
      </c>
      <c r="L361" s="53">
        <f t="shared" si="29"/>
        <v>1418.0249999999999</v>
      </c>
    </row>
    <row r="362" spans="1:12" x14ac:dyDescent="0.2">
      <c r="A362" s="39" t="s">
        <v>882</v>
      </c>
      <c r="B362" s="10" t="s">
        <v>883</v>
      </c>
      <c r="C362" s="9" t="s">
        <v>884</v>
      </c>
      <c r="D362" s="13">
        <v>-23.77984</v>
      </c>
      <c r="E362" s="13">
        <v>17.718810000000001</v>
      </c>
      <c r="F362" s="63">
        <v>40</v>
      </c>
      <c r="G362" s="6">
        <f t="shared" si="25"/>
        <v>1.6424999999999998</v>
      </c>
      <c r="H362" s="49">
        <f t="shared" si="26"/>
        <v>65.699999999999989</v>
      </c>
      <c r="I362" s="63">
        <v>2200</v>
      </c>
      <c r="J362" s="6">
        <f t="shared" si="27"/>
        <v>0.43799999999999994</v>
      </c>
      <c r="K362" s="57">
        <f t="shared" si="28"/>
        <v>963.59999999999991</v>
      </c>
      <c r="L362" s="53">
        <f t="shared" si="29"/>
        <v>1029.3</v>
      </c>
    </row>
    <row r="363" spans="1:12" x14ac:dyDescent="0.2">
      <c r="A363" s="39" t="s">
        <v>885</v>
      </c>
      <c r="B363" s="10" t="s">
        <v>886</v>
      </c>
      <c r="C363" s="9" t="s">
        <v>887</v>
      </c>
      <c r="D363" s="13">
        <v>-23.82338</v>
      </c>
      <c r="E363" s="13">
        <v>17.813580000000002</v>
      </c>
      <c r="F363" s="39">
        <v>10</v>
      </c>
      <c r="G363" s="6">
        <f t="shared" si="25"/>
        <v>1.6424999999999998</v>
      </c>
      <c r="H363" s="49">
        <f t="shared" si="26"/>
        <v>16.424999999999997</v>
      </c>
      <c r="I363" s="39">
        <v>650</v>
      </c>
      <c r="J363" s="6">
        <f t="shared" si="27"/>
        <v>0.43799999999999994</v>
      </c>
      <c r="K363" s="57">
        <f t="shared" si="28"/>
        <v>284.7</v>
      </c>
      <c r="L363" s="53">
        <f t="shared" si="29"/>
        <v>301.125</v>
      </c>
    </row>
    <row r="364" spans="1:12" x14ac:dyDescent="0.2">
      <c r="A364" s="39" t="s">
        <v>888</v>
      </c>
      <c r="B364" s="10" t="s">
        <v>889</v>
      </c>
      <c r="C364" s="9" t="s">
        <v>890</v>
      </c>
      <c r="D364" s="13">
        <v>-24.563500000000001</v>
      </c>
      <c r="E364" s="13">
        <v>18.631</v>
      </c>
      <c r="F364" s="39">
        <v>32</v>
      </c>
      <c r="G364" s="6">
        <f t="shared" si="25"/>
        <v>1.6424999999999998</v>
      </c>
      <c r="H364" s="49">
        <f t="shared" si="26"/>
        <v>52.559999999999995</v>
      </c>
      <c r="I364" s="39">
        <v>335</v>
      </c>
      <c r="J364" s="6">
        <f t="shared" si="27"/>
        <v>0.43799999999999994</v>
      </c>
      <c r="K364" s="57">
        <f t="shared" si="28"/>
        <v>146.72999999999999</v>
      </c>
      <c r="L364" s="53">
        <f t="shared" si="29"/>
        <v>199.29</v>
      </c>
    </row>
    <row r="365" spans="1:12" x14ac:dyDescent="0.2">
      <c r="A365" s="39" t="s">
        <v>891</v>
      </c>
      <c r="B365" s="10" t="s">
        <v>892</v>
      </c>
      <c r="C365" s="9">
        <v>200</v>
      </c>
      <c r="D365" s="11">
        <v>-23.739000000000001</v>
      </c>
      <c r="E365" s="11">
        <v>17.912379999999999</v>
      </c>
      <c r="F365" s="63">
        <v>10</v>
      </c>
      <c r="G365" s="6">
        <f t="shared" si="25"/>
        <v>1.6424999999999998</v>
      </c>
      <c r="H365" s="49">
        <f t="shared" si="26"/>
        <v>16.424999999999997</v>
      </c>
      <c r="I365" s="63">
        <v>1500</v>
      </c>
      <c r="J365" s="6">
        <f t="shared" si="27"/>
        <v>0.43799999999999994</v>
      </c>
      <c r="K365" s="57">
        <f t="shared" si="28"/>
        <v>656.99999999999989</v>
      </c>
      <c r="L365" s="53">
        <f t="shared" si="29"/>
        <v>673.42499999999984</v>
      </c>
    </row>
    <row r="366" spans="1:12" x14ac:dyDescent="0.2">
      <c r="A366" s="38" t="s">
        <v>893</v>
      </c>
      <c r="B366" s="5" t="s">
        <v>894</v>
      </c>
      <c r="C366" s="5">
        <v>206</v>
      </c>
      <c r="D366" s="6">
        <v>-23.44746</v>
      </c>
      <c r="E366" s="6">
        <v>18.392959999999999</v>
      </c>
      <c r="F366" s="38">
        <v>150</v>
      </c>
      <c r="G366" s="6">
        <f t="shared" si="25"/>
        <v>1.6424999999999998</v>
      </c>
      <c r="H366" s="49">
        <f t="shared" si="26"/>
        <v>246.37499999999997</v>
      </c>
      <c r="I366" s="38"/>
      <c r="J366" s="6">
        <f t="shared" si="27"/>
        <v>0.43799999999999994</v>
      </c>
      <c r="K366" s="57">
        <f t="shared" si="28"/>
        <v>0</v>
      </c>
      <c r="L366" s="53">
        <f t="shared" si="29"/>
        <v>246.37499999999997</v>
      </c>
    </row>
    <row r="367" spans="1:12" x14ac:dyDescent="0.2">
      <c r="A367" s="39" t="s">
        <v>895</v>
      </c>
      <c r="B367" s="10" t="s">
        <v>896</v>
      </c>
      <c r="C367" s="9" t="s">
        <v>897</v>
      </c>
      <c r="D367" s="13" t="s">
        <v>667</v>
      </c>
      <c r="E367" s="13"/>
      <c r="F367" s="39">
        <v>0</v>
      </c>
      <c r="G367" s="6">
        <f t="shared" si="25"/>
        <v>1.6424999999999998</v>
      </c>
      <c r="H367" s="49">
        <f t="shared" si="26"/>
        <v>0</v>
      </c>
      <c r="I367" s="39">
        <v>800</v>
      </c>
      <c r="J367" s="6">
        <f t="shared" si="27"/>
        <v>0.43799999999999994</v>
      </c>
      <c r="K367" s="57">
        <f t="shared" si="28"/>
        <v>350.4</v>
      </c>
      <c r="L367" s="53">
        <f t="shared" si="29"/>
        <v>350.4</v>
      </c>
    </row>
    <row r="368" spans="1:12" x14ac:dyDescent="0.2">
      <c r="A368" s="39" t="s">
        <v>898</v>
      </c>
      <c r="B368" s="10" t="s">
        <v>899</v>
      </c>
      <c r="C368" s="9" t="s">
        <v>899</v>
      </c>
      <c r="D368" s="13">
        <v>-24.065999999999999</v>
      </c>
      <c r="E368" s="13">
        <v>17.589649999999999</v>
      </c>
      <c r="F368" s="63"/>
      <c r="G368" s="6">
        <f t="shared" si="25"/>
        <v>1.6424999999999998</v>
      </c>
      <c r="H368" s="49">
        <f t="shared" si="26"/>
        <v>0</v>
      </c>
      <c r="I368" s="63">
        <v>500</v>
      </c>
      <c r="J368" s="6">
        <f t="shared" si="27"/>
        <v>0.43799999999999994</v>
      </c>
      <c r="K368" s="57">
        <f t="shared" si="28"/>
        <v>218.99999999999997</v>
      </c>
      <c r="L368" s="53">
        <f t="shared" si="29"/>
        <v>218.99999999999997</v>
      </c>
    </row>
    <row r="369" spans="1:12" x14ac:dyDescent="0.2">
      <c r="A369" s="39" t="s">
        <v>900</v>
      </c>
      <c r="B369" s="10" t="s">
        <v>901</v>
      </c>
      <c r="C369" s="9" t="s">
        <v>901</v>
      </c>
      <c r="D369" s="13" t="s">
        <v>667</v>
      </c>
      <c r="E369" s="13"/>
      <c r="F369" s="63">
        <v>47</v>
      </c>
      <c r="G369" s="6">
        <f t="shared" si="25"/>
        <v>1.6424999999999998</v>
      </c>
      <c r="H369" s="49">
        <f t="shared" si="26"/>
        <v>77.197499999999991</v>
      </c>
      <c r="I369" s="63">
        <v>0</v>
      </c>
      <c r="J369" s="6">
        <f t="shared" si="27"/>
        <v>0.43799999999999994</v>
      </c>
      <c r="K369" s="57">
        <f t="shared" si="28"/>
        <v>0</v>
      </c>
      <c r="L369" s="53">
        <f t="shared" si="29"/>
        <v>77.197499999999991</v>
      </c>
    </row>
    <row r="370" spans="1:12" x14ac:dyDescent="0.2">
      <c r="A370" s="39" t="s">
        <v>902</v>
      </c>
      <c r="B370" s="10" t="s">
        <v>903</v>
      </c>
      <c r="C370" s="9" t="s">
        <v>903</v>
      </c>
      <c r="D370" s="13" t="s">
        <v>667</v>
      </c>
      <c r="E370" s="13"/>
      <c r="F370" s="39">
        <v>2</v>
      </c>
      <c r="G370" s="6">
        <f t="shared" si="25"/>
        <v>1.6424999999999998</v>
      </c>
      <c r="H370" s="49">
        <f t="shared" si="26"/>
        <v>3.2849999999999997</v>
      </c>
      <c r="I370" s="39">
        <v>200</v>
      </c>
      <c r="J370" s="6">
        <f t="shared" si="27"/>
        <v>0.43799999999999994</v>
      </c>
      <c r="K370" s="57">
        <f t="shared" si="28"/>
        <v>87.6</v>
      </c>
      <c r="L370" s="53">
        <f t="shared" si="29"/>
        <v>90.884999999999991</v>
      </c>
    </row>
    <row r="371" spans="1:12" x14ac:dyDescent="0.2">
      <c r="A371" s="39" t="s">
        <v>904</v>
      </c>
      <c r="B371" s="10" t="s">
        <v>905</v>
      </c>
      <c r="C371" s="9" t="s">
        <v>906</v>
      </c>
      <c r="D371" s="13">
        <v>-23.826000000000001</v>
      </c>
      <c r="E371" s="13">
        <v>17.435300000000002</v>
      </c>
      <c r="F371" s="39">
        <v>105</v>
      </c>
      <c r="G371" s="6">
        <f t="shared" si="25"/>
        <v>1.6424999999999998</v>
      </c>
      <c r="H371" s="49">
        <f t="shared" si="26"/>
        <v>172.46249999999998</v>
      </c>
      <c r="I371" s="39">
        <v>738</v>
      </c>
      <c r="J371" s="6">
        <f t="shared" si="27"/>
        <v>0.43799999999999994</v>
      </c>
      <c r="K371" s="57">
        <f t="shared" si="28"/>
        <v>323.24399999999997</v>
      </c>
      <c r="L371" s="53">
        <f t="shared" si="29"/>
        <v>495.70649999999995</v>
      </c>
    </row>
    <row r="372" spans="1:12" x14ac:dyDescent="0.2">
      <c r="A372" s="39" t="s">
        <v>907</v>
      </c>
      <c r="B372" s="10" t="s">
        <v>908</v>
      </c>
      <c r="C372" s="9" t="s">
        <v>908</v>
      </c>
      <c r="D372" s="13">
        <v>-23.791</v>
      </c>
      <c r="E372" s="13">
        <v>17.409500000000001</v>
      </c>
      <c r="F372" s="39">
        <v>37</v>
      </c>
      <c r="G372" s="6">
        <f t="shared" si="25"/>
        <v>1.6424999999999998</v>
      </c>
      <c r="H372" s="49">
        <f t="shared" si="26"/>
        <v>60.772499999999994</v>
      </c>
      <c r="I372" s="39">
        <v>150</v>
      </c>
      <c r="J372" s="6">
        <f t="shared" si="27"/>
        <v>0.43799999999999994</v>
      </c>
      <c r="K372" s="57">
        <f t="shared" si="28"/>
        <v>65.699999999999989</v>
      </c>
      <c r="L372" s="53">
        <f t="shared" si="29"/>
        <v>126.47249999999998</v>
      </c>
    </row>
    <row r="373" spans="1:12" x14ac:dyDescent="0.2">
      <c r="A373" s="39" t="s">
        <v>909</v>
      </c>
      <c r="B373" s="10" t="s">
        <v>910</v>
      </c>
      <c r="C373" s="9" t="s">
        <v>910</v>
      </c>
      <c r="D373" s="13">
        <v>-23.8232</v>
      </c>
      <c r="E373" s="13">
        <v>17.433499999999999</v>
      </c>
      <c r="F373" s="39">
        <v>28</v>
      </c>
      <c r="G373" s="6">
        <f t="shared" si="25"/>
        <v>1.6424999999999998</v>
      </c>
      <c r="H373" s="49">
        <f t="shared" si="26"/>
        <v>45.989999999999995</v>
      </c>
      <c r="I373" s="39">
        <v>197</v>
      </c>
      <c r="J373" s="6">
        <f t="shared" si="27"/>
        <v>0.43799999999999994</v>
      </c>
      <c r="K373" s="57">
        <f t="shared" si="28"/>
        <v>86.285999999999987</v>
      </c>
      <c r="L373" s="53">
        <f t="shared" si="29"/>
        <v>132.27599999999998</v>
      </c>
    </row>
    <row r="374" spans="1:12" x14ac:dyDescent="0.2">
      <c r="A374" s="39" t="s">
        <v>911</v>
      </c>
      <c r="B374" s="10" t="s">
        <v>912</v>
      </c>
      <c r="C374" s="9" t="s">
        <v>912</v>
      </c>
      <c r="D374" s="13">
        <v>-23.776</v>
      </c>
      <c r="E374" s="13">
        <v>17.456499999999998</v>
      </c>
      <c r="F374" s="39">
        <v>0</v>
      </c>
      <c r="G374" s="6">
        <f t="shared" si="25"/>
        <v>1.6424999999999998</v>
      </c>
      <c r="H374" s="49">
        <f t="shared" si="26"/>
        <v>0</v>
      </c>
      <c r="I374" s="39">
        <v>0</v>
      </c>
      <c r="J374" s="6">
        <f t="shared" si="27"/>
        <v>0.43799999999999994</v>
      </c>
      <c r="K374" s="57">
        <f t="shared" si="28"/>
        <v>0</v>
      </c>
      <c r="L374" s="53">
        <f t="shared" si="29"/>
        <v>0</v>
      </c>
    </row>
    <row r="375" spans="1:12" x14ac:dyDescent="0.2">
      <c r="A375" s="39" t="s">
        <v>913</v>
      </c>
      <c r="B375" s="10" t="s">
        <v>914</v>
      </c>
      <c r="C375" s="9" t="s">
        <v>914</v>
      </c>
      <c r="D375" s="13" t="s">
        <v>667</v>
      </c>
      <c r="E375" s="13"/>
      <c r="F375" s="39"/>
      <c r="G375" s="6">
        <f t="shared" si="25"/>
        <v>1.6424999999999998</v>
      </c>
      <c r="H375" s="49">
        <f t="shared" si="26"/>
        <v>0</v>
      </c>
      <c r="I375" s="39"/>
      <c r="J375" s="6">
        <f t="shared" si="27"/>
        <v>0.43799999999999994</v>
      </c>
      <c r="K375" s="57">
        <f t="shared" si="28"/>
        <v>0</v>
      </c>
      <c r="L375" s="53">
        <f t="shared" si="29"/>
        <v>0</v>
      </c>
    </row>
    <row r="376" spans="1:12" x14ac:dyDescent="0.2">
      <c r="A376" s="39" t="s">
        <v>915</v>
      </c>
      <c r="B376" s="10" t="s">
        <v>916</v>
      </c>
      <c r="C376" s="9" t="s">
        <v>916</v>
      </c>
      <c r="D376" s="13" t="s">
        <v>667</v>
      </c>
      <c r="E376" s="13"/>
      <c r="F376" s="39">
        <v>105</v>
      </c>
      <c r="G376" s="6">
        <f t="shared" si="25"/>
        <v>1.6424999999999998</v>
      </c>
      <c r="H376" s="49">
        <f t="shared" si="26"/>
        <v>172.46249999999998</v>
      </c>
      <c r="I376" s="39">
        <v>738</v>
      </c>
      <c r="J376" s="6">
        <f t="shared" si="27"/>
        <v>0.43799999999999994</v>
      </c>
      <c r="K376" s="57">
        <f t="shared" si="28"/>
        <v>323.24399999999997</v>
      </c>
      <c r="L376" s="53">
        <f t="shared" si="29"/>
        <v>495.70649999999995</v>
      </c>
    </row>
    <row r="377" spans="1:12" x14ac:dyDescent="0.2">
      <c r="A377" s="39" t="s">
        <v>917</v>
      </c>
      <c r="B377" s="10" t="s">
        <v>918</v>
      </c>
      <c r="C377" s="9" t="s">
        <v>918</v>
      </c>
      <c r="D377" s="13">
        <v>-23.887450000000001</v>
      </c>
      <c r="E377" s="13">
        <v>17.465879999999999</v>
      </c>
      <c r="F377" s="39">
        <v>25</v>
      </c>
      <c r="G377" s="6">
        <f t="shared" si="25"/>
        <v>1.6424999999999998</v>
      </c>
      <c r="H377" s="49">
        <f t="shared" si="26"/>
        <v>41.062499999999993</v>
      </c>
      <c r="I377" s="39">
        <v>101</v>
      </c>
      <c r="J377" s="6">
        <f t="shared" si="27"/>
        <v>0.43799999999999994</v>
      </c>
      <c r="K377" s="57">
        <f t="shared" si="28"/>
        <v>44.237999999999992</v>
      </c>
      <c r="L377" s="53">
        <f t="shared" si="29"/>
        <v>85.300499999999985</v>
      </c>
    </row>
    <row r="378" spans="1:12" x14ac:dyDescent="0.2">
      <c r="A378" s="39" t="s">
        <v>919</v>
      </c>
      <c r="B378" s="10" t="s">
        <v>920</v>
      </c>
      <c r="C378" s="9" t="s">
        <v>921</v>
      </c>
      <c r="D378" s="13">
        <v>-23.92004</v>
      </c>
      <c r="E378" s="13">
        <v>17.511500000000002</v>
      </c>
      <c r="F378" s="39">
        <v>43</v>
      </c>
      <c r="G378" s="6">
        <f t="shared" si="25"/>
        <v>1.6424999999999998</v>
      </c>
      <c r="H378" s="49">
        <f t="shared" si="26"/>
        <v>70.627499999999998</v>
      </c>
      <c r="I378" s="39">
        <v>774</v>
      </c>
      <c r="J378" s="6">
        <f t="shared" si="27"/>
        <v>0.43799999999999994</v>
      </c>
      <c r="K378" s="57">
        <f t="shared" si="28"/>
        <v>339.01199999999994</v>
      </c>
      <c r="L378" s="53">
        <f t="shared" si="29"/>
        <v>409.63949999999994</v>
      </c>
    </row>
    <row r="379" spans="1:12" x14ac:dyDescent="0.2">
      <c r="A379" s="39" t="s">
        <v>454</v>
      </c>
      <c r="B379" s="10" t="s">
        <v>922</v>
      </c>
      <c r="C379" s="9" t="s">
        <v>922</v>
      </c>
      <c r="D379" s="13">
        <v>-23.876200000000001</v>
      </c>
      <c r="E379" s="13">
        <v>17.544</v>
      </c>
      <c r="F379" s="63">
        <v>40</v>
      </c>
      <c r="G379" s="6">
        <f t="shared" si="25"/>
        <v>1.6424999999999998</v>
      </c>
      <c r="H379" s="49">
        <f t="shared" si="26"/>
        <v>65.699999999999989</v>
      </c>
      <c r="I379" s="63">
        <v>500</v>
      </c>
      <c r="J379" s="6">
        <f t="shared" si="27"/>
        <v>0.43799999999999994</v>
      </c>
      <c r="K379" s="57">
        <f t="shared" si="28"/>
        <v>218.99999999999997</v>
      </c>
      <c r="L379" s="53">
        <f t="shared" si="29"/>
        <v>284.69999999999993</v>
      </c>
    </row>
    <row r="380" spans="1:12" x14ac:dyDescent="0.2">
      <c r="A380" s="39" t="s">
        <v>923</v>
      </c>
      <c r="B380" s="10" t="s">
        <v>924</v>
      </c>
      <c r="C380" s="9" t="s">
        <v>924</v>
      </c>
      <c r="D380" s="13">
        <v>-23.560400000000001</v>
      </c>
      <c r="E380" s="13">
        <v>17.616199999999999</v>
      </c>
      <c r="F380" s="63">
        <v>25</v>
      </c>
      <c r="G380" s="6">
        <f t="shared" si="25"/>
        <v>1.6424999999999998</v>
      </c>
      <c r="H380" s="49">
        <f t="shared" si="26"/>
        <v>41.062499999999993</v>
      </c>
      <c r="I380" s="63">
        <v>250</v>
      </c>
      <c r="J380" s="6">
        <f t="shared" si="27"/>
        <v>0.43799999999999994</v>
      </c>
      <c r="K380" s="57">
        <f t="shared" si="28"/>
        <v>109.49999999999999</v>
      </c>
      <c r="L380" s="53">
        <f t="shared" si="29"/>
        <v>150.56249999999997</v>
      </c>
    </row>
    <row r="381" spans="1:12" x14ac:dyDescent="0.2">
      <c r="A381" s="39" t="s">
        <v>925</v>
      </c>
      <c r="B381" s="10" t="s">
        <v>926</v>
      </c>
      <c r="C381" s="9"/>
      <c r="D381" s="13" t="s">
        <v>667</v>
      </c>
      <c r="E381" s="13"/>
      <c r="F381" s="63">
        <v>15</v>
      </c>
      <c r="G381" s="6">
        <f t="shared" si="25"/>
        <v>1.6424999999999998</v>
      </c>
      <c r="H381" s="49">
        <f t="shared" si="26"/>
        <v>24.637499999999999</v>
      </c>
      <c r="I381" s="63">
        <v>80</v>
      </c>
      <c r="J381" s="6">
        <f t="shared" si="27"/>
        <v>0.43799999999999994</v>
      </c>
      <c r="K381" s="57">
        <f t="shared" si="28"/>
        <v>35.039999999999992</v>
      </c>
      <c r="L381" s="53">
        <f t="shared" si="29"/>
        <v>59.677499999999995</v>
      </c>
    </row>
    <row r="382" spans="1:12" x14ac:dyDescent="0.2">
      <c r="A382" s="39" t="s">
        <v>925</v>
      </c>
      <c r="B382" s="10" t="s">
        <v>927</v>
      </c>
      <c r="C382" s="9" t="s">
        <v>927</v>
      </c>
      <c r="D382" s="13" t="s">
        <v>667</v>
      </c>
      <c r="E382" s="13"/>
      <c r="F382" s="63">
        <v>10</v>
      </c>
      <c r="G382" s="6">
        <f t="shared" si="25"/>
        <v>1.6424999999999998</v>
      </c>
      <c r="H382" s="49">
        <f t="shared" si="26"/>
        <v>16.424999999999997</v>
      </c>
      <c r="I382" s="63">
        <v>240</v>
      </c>
      <c r="J382" s="6">
        <f t="shared" si="27"/>
        <v>0.43799999999999994</v>
      </c>
      <c r="K382" s="57">
        <f t="shared" si="28"/>
        <v>105.11999999999999</v>
      </c>
      <c r="L382" s="53">
        <f t="shared" si="29"/>
        <v>121.54499999999999</v>
      </c>
    </row>
    <row r="383" spans="1:12" x14ac:dyDescent="0.2">
      <c r="A383" s="39" t="s">
        <v>928</v>
      </c>
      <c r="B383" s="10" t="s">
        <v>929</v>
      </c>
      <c r="C383" s="9" t="s">
        <v>929</v>
      </c>
      <c r="D383" s="13">
        <v>-24.006460000000001</v>
      </c>
      <c r="E383" s="13">
        <v>17.56326</v>
      </c>
      <c r="F383" s="63">
        <v>5</v>
      </c>
      <c r="G383" s="6">
        <f t="shared" si="25"/>
        <v>1.6424999999999998</v>
      </c>
      <c r="H383" s="49">
        <f t="shared" si="26"/>
        <v>8.2124999999999986</v>
      </c>
      <c r="I383" s="63">
        <v>20</v>
      </c>
      <c r="J383" s="6">
        <f t="shared" si="27"/>
        <v>0.43799999999999994</v>
      </c>
      <c r="K383" s="57">
        <f t="shared" si="28"/>
        <v>8.759999999999998</v>
      </c>
      <c r="L383" s="53">
        <f t="shared" si="29"/>
        <v>16.972499999999997</v>
      </c>
    </row>
    <row r="384" spans="1:12" x14ac:dyDescent="0.2">
      <c r="A384" s="39" t="s">
        <v>930</v>
      </c>
      <c r="B384" s="10" t="s">
        <v>931</v>
      </c>
      <c r="C384" s="9" t="s">
        <v>931</v>
      </c>
      <c r="D384" s="13">
        <v>-23.992000000000001</v>
      </c>
      <c r="E384" s="13">
        <v>17.543700000000001</v>
      </c>
      <c r="F384" s="63">
        <v>0</v>
      </c>
      <c r="G384" s="6">
        <f t="shared" si="25"/>
        <v>1.6424999999999998</v>
      </c>
      <c r="H384" s="49">
        <f t="shared" si="26"/>
        <v>0</v>
      </c>
      <c r="I384" s="63">
        <v>500</v>
      </c>
      <c r="J384" s="6">
        <f t="shared" si="27"/>
        <v>0.43799999999999994</v>
      </c>
      <c r="K384" s="57">
        <f t="shared" si="28"/>
        <v>218.99999999999997</v>
      </c>
      <c r="L384" s="53">
        <f t="shared" si="29"/>
        <v>218.99999999999997</v>
      </c>
    </row>
    <row r="385" spans="1:12" x14ac:dyDescent="0.2">
      <c r="A385" s="39" t="s">
        <v>932</v>
      </c>
      <c r="B385" s="10" t="s">
        <v>933</v>
      </c>
      <c r="C385" s="9" t="s">
        <v>933</v>
      </c>
      <c r="D385" s="13" t="s">
        <v>667</v>
      </c>
      <c r="E385" s="13"/>
      <c r="F385" s="63">
        <v>4</v>
      </c>
      <c r="G385" s="6">
        <f t="shared" si="25"/>
        <v>1.6424999999999998</v>
      </c>
      <c r="H385" s="49">
        <f t="shared" si="26"/>
        <v>6.5699999999999994</v>
      </c>
      <c r="I385" s="63">
        <v>42</v>
      </c>
      <c r="J385" s="6">
        <f t="shared" si="27"/>
        <v>0.43799999999999994</v>
      </c>
      <c r="K385" s="57">
        <f t="shared" si="28"/>
        <v>18.395999999999997</v>
      </c>
      <c r="L385" s="53">
        <f t="shared" si="29"/>
        <v>24.965999999999998</v>
      </c>
    </row>
    <row r="386" spans="1:12" x14ac:dyDescent="0.2">
      <c r="A386" s="39" t="s">
        <v>934</v>
      </c>
      <c r="B386" s="10" t="s">
        <v>935</v>
      </c>
      <c r="C386" s="9" t="s">
        <v>935</v>
      </c>
      <c r="D386" s="13">
        <v>-23.637</v>
      </c>
      <c r="E386" s="13">
        <v>18.097000000000001</v>
      </c>
      <c r="F386" s="39">
        <v>20</v>
      </c>
      <c r="G386" s="6">
        <f t="shared" si="25"/>
        <v>1.6424999999999998</v>
      </c>
      <c r="H386" s="49">
        <f t="shared" si="26"/>
        <v>32.849999999999994</v>
      </c>
      <c r="I386" s="39">
        <v>1200</v>
      </c>
      <c r="J386" s="6">
        <f t="shared" si="27"/>
        <v>0.43799999999999994</v>
      </c>
      <c r="K386" s="57">
        <f t="shared" si="28"/>
        <v>525.59999999999991</v>
      </c>
      <c r="L386" s="53">
        <f t="shared" si="29"/>
        <v>558.44999999999993</v>
      </c>
    </row>
    <row r="387" spans="1:12" x14ac:dyDescent="0.2">
      <c r="A387" s="38" t="s">
        <v>936</v>
      </c>
      <c r="B387" s="5" t="s">
        <v>937</v>
      </c>
      <c r="C387" s="5">
        <v>486</v>
      </c>
      <c r="D387" s="6">
        <v>-23.369450000000001</v>
      </c>
      <c r="E387" s="6">
        <v>18.470669999999998</v>
      </c>
      <c r="F387" s="38">
        <v>70</v>
      </c>
      <c r="G387" s="6">
        <f t="shared" ref="G387:G450" si="30">0.0045*365</f>
        <v>1.6424999999999998</v>
      </c>
      <c r="H387" s="49">
        <f t="shared" ref="H387:H450" si="31">F387*G387</f>
        <v>114.97499999999999</v>
      </c>
      <c r="I387" s="38">
        <v>7500</v>
      </c>
      <c r="J387" s="6">
        <f t="shared" ref="J387:J450" si="32">0.0012*365</f>
        <v>0.43799999999999994</v>
      </c>
      <c r="K387" s="57">
        <f t="shared" ref="K387:K450" si="33">I387*J387</f>
        <v>3284.9999999999995</v>
      </c>
      <c r="L387" s="53">
        <f t="shared" ref="L387:L450" si="34">K387+H387</f>
        <v>3399.9749999999995</v>
      </c>
    </row>
    <row r="388" spans="1:12" x14ac:dyDescent="0.2">
      <c r="A388" s="39" t="s">
        <v>938</v>
      </c>
      <c r="B388" s="10" t="s">
        <v>939</v>
      </c>
      <c r="C388" s="9"/>
      <c r="D388" s="13">
        <v>-23.698</v>
      </c>
      <c r="E388" s="13">
        <v>17.954249999999998</v>
      </c>
      <c r="F388" s="39">
        <v>44</v>
      </c>
      <c r="G388" s="6">
        <f t="shared" si="30"/>
        <v>1.6424999999999998</v>
      </c>
      <c r="H388" s="49">
        <f t="shared" si="31"/>
        <v>72.27</v>
      </c>
      <c r="I388" s="39">
        <v>883</v>
      </c>
      <c r="J388" s="6">
        <f t="shared" si="32"/>
        <v>0.43799999999999994</v>
      </c>
      <c r="K388" s="57">
        <f t="shared" si="33"/>
        <v>386.75399999999996</v>
      </c>
      <c r="L388" s="53">
        <f t="shared" si="34"/>
        <v>459.02399999999994</v>
      </c>
    </row>
    <row r="389" spans="1:12" x14ac:dyDescent="0.2">
      <c r="A389" s="39" t="s">
        <v>940</v>
      </c>
      <c r="B389" s="10" t="s">
        <v>941</v>
      </c>
      <c r="C389" s="9" t="s">
        <v>941</v>
      </c>
      <c r="D389" s="13">
        <v>-23.72296</v>
      </c>
      <c r="E389" s="13">
        <v>17.48021</v>
      </c>
      <c r="F389" s="63">
        <v>70</v>
      </c>
      <c r="G389" s="6">
        <f t="shared" si="30"/>
        <v>1.6424999999999998</v>
      </c>
      <c r="H389" s="49">
        <f t="shared" si="31"/>
        <v>114.97499999999999</v>
      </c>
      <c r="I389" s="63">
        <v>1500</v>
      </c>
      <c r="J389" s="6">
        <f t="shared" si="32"/>
        <v>0.43799999999999994</v>
      </c>
      <c r="K389" s="57">
        <f t="shared" si="33"/>
        <v>656.99999999999989</v>
      </c>
      <c r="L389" s="53">
        <f t="shared" si="34"/>
        <v>771.97499999999991</v>
      </c>
    </row>
    <row r="390" spans="1:12" x14ac:dyDescent="0.2">
      <c r="A390" s="39" t="s">
        <v>942</v>
      </c>
      <c r="B390" s="10" t="s">
        <v>943</v>
      </c>
      <c r="C390" s="9">
        <v>188</v>
      </c>
      <c r="D390" s="13">
        <v>-24.036999999999999</v>
      </c>
      <c r="E390" s="13">
        <v>17.827000000000002</v>
      </c>
      <c r="F390" s="63">
        <v>0</v>
      </c>
      <c r="G390" s="6">
        <f t="shared" si="30"/>
        <v>1.6424999999999998</v>
      </c>
      <c r="H390" s="49">
        <f t="shared" si="31"/>
        <v>0</v>
      </c>
      <c r="I390" s="63">
        <v>500</v>
      </c>
      <c r="J390" s="6">
        <f t="shared" si="32"/>
        <v>0.43799999999999994</v>
      </c>
      <c r="K390" s="57">
        <f t="shared" si="33"/>
        <v>218.99999999999997</v>
      </c>
      <c r="L390" s="53">
        <f t="shared" si="34"/>
        <v>218.99999999999997</v>
      </c>
    </row>
    <row r="391" spans="1:12" x14ac:dyDescent="0.2">
      <c r="A391" s="39" t="s">
        <v>944</v>
      </c>
      <c r="B391" s="10" t="s">
        <v>945</v>
      </c>
      <c r="C391" s="9" t="s">
        <v>945</v>
      </c>
      <c r="D391" s="13">
        <v>-23.815300000000001</v>
      </c>
      <c r="E391" s="13">
        <v>17.964300000000001</v>
      </c>
      <c r="F391" s="63">
        <v>80</v>
      </c>
      <c r="G391" s="6">
        <f t="shared" si="30"/>
        <v>1.6424999999999998</v>
      </c>
      <c r="H391" s="49">
        <f t="shared" si="31"/>
        <v>131.39999999999998</v>
      </c>
      <c r="I391" s="63">
        <v>2300</v>
      </c>
      <c r="J391" s="6">
        <f t="shared" si="32"/>
        <v>0.43799999999999994</v>
      </c>
      <c r="K391" s="57">
        <f t="shared" si="33"/>
        <v>1007.3999999999999</v>
      </c>
      <c r="L391" s="53">
        <f t="shared" si="34"/>
        <v>1138.7999999999997</v>
      </c>
    </row>
    <row r="392" spans="1:12" x14ac:dyDescent="0.2">
      <c r="A392" s="39" t="s">
        <v>946</v>
      </c>
      <c r="B392" s="10" t="s">
        <v>947</v>
      </c>
      <c r="C392" s="9" t="s">
        <v>948</v>
      </c>
      <c r="D392" s="13" t="s">
        <v>667</v>
      </c>
      <c r="E392" s="13"/>
      <c r="F392" s="63">
        <v>140</v>
      </c>
      <c r="G392" s="6">
        <f t="shared" si="30"/>
        <v>1.6424999999999998</v>
      </c>
      <c r="H392" s="49">
        <f t="shared" si="31"/>
        <v>229.95</v>
      </c>
      <c r="I392" s="63">
        <v>350</v>
      </c>
      <c r="J392" s="6">
        <f t="shared" si="32"/>
        <v>0.43799999999999994</v>
      </c>
      <c r="K392" s="57">
        <f t="shared" si="33"/>
        <v>153.29999999999998</v>
      </c>
      <c r="L392" s="53">
        <f t="shared" si="34"/>
        <v>383.25</v>
      </c>
    </row>
    <row r="393" spans="1:12" x14ac:dyDescent="0.2">
      <c r="A393" s="39" t="s">
        <v>949</v>
      </c>
      <c r="B393" s="10" t="s">
        <v>950</v>
      </c>
      <c r="C393" s="9" t="s">
        <v>914</v>
      </c>
      <c r="D393" s="13" t="s">
        <v>667</v>
      </c>
      <c r="E393" s="13"/>
      <c r="F393" s="39">
        <v>105</v>
      </c>
      <c r="G393" s="6">
        <f t="shared" si="30"/>
        <v>1.6424999999999998</v>
      </c>
      <c r="H393" s="49">
        <f t="shared" si="31"/>
        <v>172.46249999999998</v>
      </c>
      <c r="I393" s="39">
        <v>738</v>
      </c>
      <c r="J393" s="6">
        <f t="shared" si="32"/>
        <v>0.43799999999999994</v>
      </c>
      <c r="K393" s="57">
        <f t="shared" si="33"/>
        <v>323.24399999999997</v>
      </c>
      <c r="L393" s="53">
        <f t="shared" si="34"/>
        <v>495.70649999999995</v>
      </c>
    </row>
    <row r="394" spans="1:12" x14ac:dyDescent="0.2">
      <c r="A394" s="39" t="s">
        <v>951</v>
      </c>
      <c r="B394" s="10" t="s">
        <v>952</v>
      </c>
      <c r="C394" s="9" t="s">
        <v>931</v>
      </c>
      <c r="D394" s="13">
        <v>-23.94698</v>
      </c>
      <c r="E394" s="13">
        <v>17.530650000000001</v>
      </c>
      <c r="F394" s="63">
        <v>30</v>
      </c>
      <c r="G394" s="6">
        <f t="shared" si="30"/>
        <v>1.6424999999999998</v>
      </c>
      <c r="H394" s="49">
        <f t="shared" si="31"/>
        <v>49.274999999999999</v>
      </c>
      <c r="I394" s="63">
        <v>100</v>
      </c>
      <c r="J394" s="6">
        <f t="shared" si="32"/>
        <v>0.43799999999999994</v>
      </c>
      <c r="K394" s="57">
        <f t="shared" si="33"/>
        <v>43.8</v>
      </c>
      <c r="L394" s="53">
        <f t="shared" si="34"/>
        <v>93.074999999999989</v>
      </c>
    </row>
    <row r="395" spans="1:12" x14ac:dyDescent="0.2">
      <c r="A395" s="39" t="s">
        <v>953</v>
      </c>
      <c r="B395" s="10" t="s">
        <v>954</v>
      </c>
      <c r="C395" s="9">
        <v>441</v>
      </c>
      <c r="D395" s="13">
        <v>-23.996089999999999</v>
      </c>
      <c r="E395" s="13">
        <v>17.54401</v>
      </c>
      <c r="F395" s="63">
        <v>61</v>
      </c>
      <c r="G395" s="6">
        <f t="shared" si="30"/>
        <v>1.6424999999999998</v>
      </c>
      <c r="H395" s="49">
        <f t="shared" si="31"/>
        <v>100.1925</v>
      </c>
      <c r="I395" s="63">
        <v>673</v>
      </c>
      <c r="J395" s="6">
        <f t="shared" si="32"/>
        <v>0.43799999999999994</v>
      </c>
      <c r="K395" s="57">
        <f t="shared" si="33"/>
        <v>294.77399999999994</v>
      </c>
      <c r="L395" s="53">
        <f t="shared" si="34"/>
        <v>394.96649999999994</v>
      </c>
    </row>
    <row r="396" spans="1:12" x14ac:dyDescent="0.2">
      <c r="A396" s="39" t="s">
        <v>565</v>
      </c>
      <c r="B396" s="10" t="s">
        <v>955</v>
      </c>
      <c r="C396" s="9">
        <v>440</v>
      </c>
      <c r="D396" s="13">
        <v>-23.952590000000001</v>
      </c>
      <c r="E396" s="13">
        <v>17.636150000000001</v>
      </c>
      <c r="F396" s="63">
        <v>24</v>
      </c>
      <c r="G396" s="6">
        <f t="shared" si="30"/>
        <v>1.6424999999999998</v>
      </c>
      <c r="H396" s="49">
        <f t="shared" si="31"/>
        <v>39.419999999999995</v>
      </c>
      <c r="I396" s="63">
        <v>150</v>
      </c>
      <c r="J396" s="6">
        <f t="shared" si="32"/>
        <v>0.43799999999999994</v>
      </c>
      <c r="K396" s="57">
        <f t="shared" si="33"/>
        <v>65.699999999999989</v>
      </c>
      <c r="L396" s="53">
        <f t="shared" si="34"/>
        <v>105.11999999999998</v>
      </c>
    </row>
    <row r="397" spans="1:12" x14ac:dyDescent="0.2">
      <c r="A397" s="38" t="s">
        <v>956</v>
      </c>
      <c r="B397" s="5" t="s">
        <v>957</v>
      </c>
      <c r="C397" s="5">
        <v>204</v>
      </c>
      <c r="D397" s="6"/>
      <c r="E397" s="6"/>
      <c r="F397" s="38">
        <v>71</v>
      </c>
      <c r="G397" s="6">
        <f t="shared" si="30"/>
        <v>1.6424999999999998</v>
      </c>
      <c r="H397" s="49">
        <f t="shared" si="31"/>
        <v>116.61749999999999</v>
      </c>
      <c r="I397" s="38">
        <v>1932</v>
      </c>
      <c r="J397" s="6">
        <f t="shared" si="32"/>
        <v>0.43799999999999994</v>
      </c>
      <c r="K397" s="57">
        <f t="shared" si="33"/>
        <v>846.21599999999989</v>
      </c>
      <c r="L397" s="53">
        <f t="shared" si="34"/>
        <v>962.83349999999984</v>
      </c>
    </row>
    <row r="398" spans="1:12" x14ac:dyDescent="0.2">
      <c r="A398" s="38" t="s">
        <v>958</v>
      </c>
      <c r="B398" s="5" t="s">
        <v>959</v>
      </c>
      <c r="C398" s="5">
        <v>917</v>
      </c>
      <c r="D398" s="6">
        <v>-23.405370000000001</v>
      </c>
      <c r="E398" s="6">
        <v>18.370909999999999</v>
      </c>
      <c r="F398" s="38">
        <v>122</v>
      </c>
      <c r="G398" s="6">
        <f t="shared" si="30"/>
        <v>1.6424999999999998</v>
      </c>
      <c r="H398" s="49">
        <f t="shared" si="31"/>
        <v>200.38499999999999</v>
      </c>
      <c r="I398" s="38">
        <v>1094</v>
      </c>
      <c r="J398" s="6">
        <f t="shared" si="32"/>
        <v>0.43799999999999994</v>
      </c>
      <c r="K398" s="57">
        <f t="shared" si="33"/>
        <v>479.17199999999991</v>
      </c>
      <c r="L398" s="53">
        <f t="shared" si="34"/>
        <v>679.5569999999999</v>
      </c>
    </row>
    <row r="399" spans="1:12" x14ac:dyDescent="0.2">
      <c r="A399" s="38" t="s">
        <v>960</v>
      </c>
      <c r="B399" s="5" t="s">
        <v>961</v>
      </c>
      <c r="C399" s="5">
        <v>205</v>
      </c>
      <c r="D399" s="6">
        <v>-23.373760000000001</v>
      </c>
      <c r="E399" s="6">
        <v>18.431550000000001</v>
      </c>
      <c r="F399" s="38">
        <v>150</v>
      </c>
      <c r="G399" s="6">
        <f t="shared" si="30"/>
        <v>1.6424999999999998</v>
      </c>
      <c r="H399" s="49">
        <f t="shared" si="31"/>
        <v>246.37499999999997</v>
      </c>
      <c r="I399" s="38">
        <v>2330</v>
      </c>
      <c r="J399" s="6">
        <f t="shared" si="32"/>
        <v>0.43799999999999994</v>
      </c>
      <c r="K399" s="57">
        <f t="shared" si="33"/>
        <v>1020.5399999999998</v>
      </c>
      <c r="L399" s="53">
        <f t="shared" si="34"/>
        <v>1266.9149999999997</v>
      </c>
    </row>
    <row r="400" spans="1:12" x14ac:dyDescent="0.2">
      <c r="A400" s="39" t="s">
        <v>962</v>
      </c>
      <c r="B400" s="10" t="s">
        <v>963</v>
      </c>
      <c r="C400" s="9" t="s">
        <v>964</v>
      </c>
      <c r="D400" s="13">
        <v>-23.689</v>
      </c>
      <c r="E400" s="13">
        <v>18.032</v>
      </c>
      <c r="F400" s="39">
        <v>0</v>
      </c>
      <c r="G400" s="6">
        <f t="shared" si="30"/>
        <v>1.6424999999999998</v>
      </c>
      <c r="H400" s="49">
        <f t="shared" si="31"/>
        <v>0</v>
      </c>
      <c r="I400" s="39">
        <v>61</v>
      </c>
      <c r="J400" s="6">
        <f t="shared" si="32"/>
        <v>0.43799999999999994</v>
      </c>
      <c r="K400" s="57">
        <f t="shared" si="33"/>
        <v>26.717999999999996</v>
      </c>
      <c r="L400" s="53">
        <f t="shared" si="34"/>
        <v>26.717999999999996</v>
      </c>
    </row>
    <row r="401" spans="1:12" x14ac:dyDescent="0.2">
      <c r="A401" s="39" t="s">
        <v>30</v>
      </c>
      <c r="B401" s="10" t="s">
        <v>965</v>
      </c>
      <c r="C401" s="9">
        <v>113</v>
      </c>
      <c r="D401" s="13">
        <v>-23.683399999999999</v>
      </c>
      <c r="E401" s="13">
        <v>18.01934</v>
      </c>
      <c r="F401" s="39">
        <v>100</v>
      </c>
      <c r="G401" s="6">
        <f t="shared" si="30"/>
        <v>1.6424999999999998</v>
      </c>
      <c r="H401" s="49">
        <f t="shared" si="31"/>
        <v>164.24999999999997</v>
      </c>
      <c r="I401" s="39">
        <v>270</v>
      </c>
      <c r="J401" s="6">
        <f t="shared" si="32"/>
        <v>0.43799999999999994</v>
      </c>
      <c r="K401" s="57">
        <f t="shared" si="33"/>
        <v>118.25999999999999</v>
      </c>
      <c r="L401" s="53">
        <f t="shared" si="34"/>
        <v>282.51</v>
      </c>
    </row>
    <row r="402" spans="1:12" x14ac:dyDescent="0.2">
      <c r="A402" s="39" t="s">
        <v>966</v>
      </c>
      <c r="B402" s="10" t="s">
        <v>967</v>
      </c>
      <c r="C402" s="9"/>
      <c r="D402" s="13">
        <v>-23.85155</v>
      </c>
      <c r="E402" s="13">
        <v>17.72822</v>
      </c>
      <c r="F402" s="63">
        <v>20</v>
      </c>
      <c r="G402" s="6">
        <f t="shared" si="30"/>
        <v>1.6424999999999998</v>
      </c>
      <c r="H402" s="49">
        <f t="shared" si="31"/>
        <v>32.849999999999994</v>
      </c>
      <c r="I402" s="63">
        <v>800</v>
      </c>
      <c r="J402" s="6">
        <f t="shared" si="32"/>
        <v>0.43799999999999994</v>
      </c>
      <c r="K402" s="57">
        <f t="shared" si="33"/>
        <v>350.4</v>
      </c>
      <c r="L402" s="53">
        <f t="shared" si="34"/>
        <v>383.25</v>
      </c>
    </row>
    <row r="403" spans="1:12" x14ac:dyDescent="0.2">
      <c r="A403" s="39" t="s">
        <v>32</v>
      </c>
      <c r="B403" s="10" t="s">
        <v>968</v>
      </c>
      <c r="C403" s="9" t="s">
        <v>969</v>
      </c>
      <c r="D403" s="13">
        <v>-23.724399999999999</v>
      </c>
      <c r="E403" s="13">
        <v>17.830300000000001</v>
      </c>
      <c r="F403" s="39">
        <v>70</v>
      </c>
      <c r="G403" s="6">
        <f t="shared" si="30"/>
        <v>1.6424999999999998</v>
      </c>
      <c r="H403" s="49">
        <f t="shared" si="31"/>
        <v>114.97499999999999</v>
      </c>
      <c r="I403" s="39">
        <v>1500</v>
      </c>
      <c r="J403" s="6">
        <f t="shared" si="32"/>
        <v>0.43799999999999994</v>
      </c>
      <c r="K403" s="57">
        <f t="shared" si="33"/>
        <v>656.99999999999989</v>
      </c>
      <c r="L403" s="53">
        <f t="shared" si="34"/>
        <v>771.97499999999991</v>
      </c>
    </row>
    <row r="404" spans="1:12" x14ac:dyDescent="0.2">
      <c r="A404" s="38" t="s">
        <v>970</v>
      </c>
      <c r="B404" s="5" t="s">
        <v>971</v>
      </c>
      <c r="C404" s="5">
        <v>932</v>
      </c>
      <c r="D404" s="6" t="s">
        <v>185</v>
      </c>
      <c r="E404" s="6" t="s">
        <v>185</v>
      </c>
      <c r="F404" s="38"/>
      <c r="G404" s="6">
        <f t="shared" si="30"/>
        <v>1.6424999999999998</v>
      </c>
      <c r="H404" s="49">
        <f t="shared" si="31"/>
        <v>0</v>
      </c>
      <c r="I404" s="38"/>
      <c r="J404" s="6">
        <f t="shared" si="32"/>
        <v>0.43799999999999994</v>
      </c>
      <c r="K404" s="57">
        <f t="shared" si="33"/>
        <v>0</v>
      </c>
      <c r="L404" s="53">
        <f t="shared" si="34"/>
        <v>0</v>
      </c>
    </row>
    <row r="405" spans="1:12" x14ac:dyDescent="0.2">
      <c r="A405" s="39" t="s">
        <v>972</v>
      </c>
      <c r="B405" s="10" t="s">
        <v>973</v>
      </c>
      <c r="C405" s="9" t="s">
        <v>974</v>
      </c>
      <c r="D405" s="13">
        <v>-23.733499999999999</v>
      </c>
      <c r="E405" s="13">
        <v>17.482900000000001</v>
      </c>
      <c r="F405" s="39">
        <v>0</v>
      </c>
      <c r="G405" s="6">
        <f t="shared" si="30"/>
        <v>1.6424999999999998</v>
      </c>
      <c r="H405" s="49">
        <f t="shared" si="31"/>
        <v>0</v>
      </c>
      <c r="I405" s="39">
        <v>340</v>
      </c>
      <c r="J405" s="6">
        <f t="shared" si="32"/>
        <v>0.43799999999999994</v>
      </c>
      <c r="K405" s="57">
        <f t="shared" si="33"/>
        <v>148.91999999999999</v>
      </c>
      <c r="L405" s="53">
        <f t="shared" si="34"/>
        <v>148.91999999999999</v>
      </c>
    </row>
    <row r="406" spans="1:12" x14ac:dyDescent="0.2">
      <c r="A406" s="39" t="s">
        <v>975</v>
      </c>
      <c r="B406" s="10" t="s">
        <v>976</v>
      </c>
      <c r="C406" s="9" t="s">
        <v>977</v>
      </c>
      <c r="D406" s="13" t="s">
        <v>667</v>
      </c>
      <c r="E406" s="13"/>
      <c r="F406" s="63"/>
      <c r="G406" s="6">
        <f t="shared" si="30"/>
        <v>1.6424999999999998</v>
      </c>
      <c r="H406" s="49">
        <f t="shared" si="31"/>
        <v>0</v>
      </c>
      <c r="I406" s="63"/>
      <c r="J406" s="6">
        <f t="shared" si="32"/>
        <v>0.43799999999999994</v>
      </c>
      <c r="K406" s="57">
        <f t="shared" si="33"/>
        <v>0</v>
      </c>
      <c r="L406" s="53">
        <f t="shared" si="34"/>
        <v>0</v>
      </c>
    </row>
    <row r="407" spans="1:12" x14ac:dyDescent="0.2">
      <c r="A407" s="39" t="s">
        <v>978</v>
      </c>
      <c r="B407" s="10" t="s">
        <v>979</v>
      </c>
      <c r="C407" s="9" t="s">
        <v>980</v>
      </c>
      <c r="D407" s="13" t="s">
        <v>667</v>
      </c>
      <c r="E407" s="13"/>
      <c r="F407" s="63">
        <v>14</v>
      </c>
      <c r="G407" s="6">
        <f t="shared" si="30"/>
        <v>1.6424999999999998</v>
      </c>
      <c r="H407" s="49">
        <f t="shared" si="31"/>
        <v>22.994999999999997</v>
      </c>
      <c r="I407" s="63">
        <v>300</v>
      </c>
      <c r="J407" s="6">
        <f t="shared" si="32"/>
        <v>0.43799999999999994</v>
      </c>
      <c r="K407" s="57">
        <f t="shared" si="33"/>
        <v>131.39999999999998</v>
      </c>
      <c r="L407" s="53">
        <f t="shared" si="34"/>
        <v>154.39499999999998</v>
      </c>
    </row>
    <row r="408" spans="1:12" x14ac:dyDescent="0.2">
      <c r="A408" s="39" t="s">
        <v>978</v>
      </c>
      <c r="B408" s="10" t="s">
        <v>981</v>
      </c>
      <c r="C408" s="9" t="s">
        <v>982</v>
      </c>
      <c r="D408" s="11">
        <v>-24.271920000000001</v>
      </c>
      <c r="E408" s="11">
        <v>17.867750000000001</v>
      </c>
      <c r="F408" s="63">
        <v>184</v>
      </c>
      <c r="G408" s="6">
        <f t="shared" si="30"/>
        <v>1.6424999999999998</v>
      </c>
      <c r="H408" s="49">
        <f t="shared" si="31"/>
        <v>302.21999999999997</v>
      </c>
      <c r="I408" s="63">
        <v>600</v>
      </c>
      <c r="J408" s="6">
        <f t="shared" si="32"/>
        <v>0.43799999999999994</v>
      </c>
      <c r="K408" s="57">
        <f t="shared" si="33"/>
        <v>262.79999999999995</v>
      </c>
      <c r="L408" s="53">
        <f t="shared" si="34"/>
        <v>565.02</v>
      </c>
    </row>
    <row r="409" spans="1:12" x14ac:dyDescent="0.2">
      <c r="A409" s="37" t="s">
        <v>983</v>
      </c>
      <c r="B409" s="5" t="s">
        <v>984</v>
      </c>
      <c r="C409" s="7" t="s">
        <v>985</v>
      </c>
      <c r="D409" s="19">
        <v>-25.496510000000001</v>
      </c>
      <c r="E409" s="13">
        <v>18.076820000000001</v>
      </c>
      <c r="F409" s="37">
        <v>12</v>
      </c>
      <c r="G409" s="6">
        <f t="shared" si="30"/>
        <v>1.6424999999999998</v>
      </c>
      <c r="H409" s="49">
        <f t="shared" si="31"/>
        <v>19.709999999999997</v>
      </c>
      <c r="I409" s="37">
        <v>610</v>
      </c>
      <c r="J409" s="6">
        <f t="shared" si="32"/>
        <v>0.43799999999999994</v>
      </c>
      <c r="K409" s="57">
        <f t="shared" si="33"/>
        <v>267.17999999999995</v>
      </c>
      <c r="L409" s="53">
        <f t="shared" si="34"/>
        <v>286.88999999999993</v>
      </c>
    </row>
    <row r="410" spans="1:12" x14ac:dyDescent="0.2">
      <c r="A410" s="37" t="s">
        <v>986</v>
      </c>
      <c r="B410" s="5" t="s">
        <v>987</v>
      </c>
      <c r="C410" s="7" t="s">
        <v>988</v>
      </c>
      <c r="D410" s="19">
        <v>-25.425090000000001</v>
      </c>
      <c r="E410" s="13">
        <v>17.984359999999999</v>
      </c>
      <c r="F410" s="37">
        <v>40</v>
      </c>
      <c r="G410" s="6">
        <f t="shared" si="30"/>
        <v>1.6424999999999998</v>
      </c>
      <c r="H410" s="49">
        <f t="shared" si="31"/>
        <v>65.699999999999989</v>
      </c>
      <c r="I410" s="37">
        <v>392</v>
      </c>
      <c r="J410" s="6">
        <f t="shared" si="32"/>
        <v>0.43799999999999994</v>
      </c>
      <c r="K410" s="57">
        <f t="shared" si="33"/>
        <v>171.69599999999997</v>
      </c>
      <c r="L410" s="53">
        <f t="shared" si="34"/>
        <v>237.39599999999996</v>
      </c>
    </row>
    <row r="411" spans="1:12" x14ac:dyDescent="0.2">
      <c r="A411" s="37" t="s">
        <v>989</v>
      </c>
      <c r="B411" s="5" t="s">
        <v>990</v>
      </c>
      <c r="C411" s="7" t="s">
        <v>991</v>
      </c>
      <c r="D411" s="20"/>
      <c r="E411" s="20"/>
      <c r="F411" s="37">
        <v>0</v>
      </c>
      <c r="G411" s="6">
        <f t="shared" si="30"/>
        <v>1.6424999999999998</v>
      </c>
      <c r="H411" s="49">
        <f t="shared" si="31"/>
        <v>0</v>
      </c>
      <c r="I411" s="37">
        <v>0</v>
      </c>
      <c r="J411" s="6">
        <f t="shared" si="32"/>
        <v>0.43799999999999994</v>
      </c>
      <c r="K411" s="57">
        <f t="shared" si="33"/>
        <v>0</v>
      </c>
      <c r="L411" s="53">
        <f t="shared" si="34"/>
        <v>0</v>
      </c>
    </row>
    <row r="412" spans="1:12" x14ac:dyDescent="0.2">
      <c r="A412" s="37" t="s">
        <v>992</v>
      </c>
      <c r="B412" s="5" t="s">
        <v>993</v>
      </c>
      <c r="C412" s="7" t="s">
        <v>994</v>
      </c>
      <c r="D412" s="20">
        <v>-25.296769999999999</v>
      </c>
      <c r="E412" s="20">
        <v>18.046559999999999</v>
      </c>
      <c r="F412" s="37">
        <v>7</v>
      </c>
      <c r="G412" s="6">
        <f t="shared" si="30"/>
        <v>1.6424999999999998</v>
      </c>
      <c r="H412" s="49">
        <f t="shared" si="31"/>
        <v>11.497499999999999</v>
      </c>
      <c r="I412" s="37">
        <v>318</v>
      </c>
      <c r="J412" s="6">
        <f t="shared" si="32"/>
        <v>0.43799999999999994</v>
      </c>
      <c r="K412" s="57">
        <f t="shared" si="33"/>
        <v>139.28399999999999</v>
      </c>
      <c r="L412" s="53">
        <f t="shared" si="34"/>
        <v>150.78149999999999</v>
      </c>
    </row>
    <row r="413" spans="1:12" x14ac:dyDescent="0.2">
      <c r="A413" s="37" t="s">
        <v>995</v>
      </c>
      <c r="B413" s="5" t="s">
        <v>996</v>
      </c>
      <c r="C413" s="7" t="s">
        <v>997</v>
      </c>
      <c r="D413" s="20">
        <v>-25.25216</v>
      </c>
      <c r="E413" s="20">
        <v>18.097529999999999</v>
      </c>
      <c r="F413" s="37">
        <v>4</v>
      </c>
      <c r="G413" s="6">
        <f t="shared" si="30"/>
        <v>1.6424999999999998</v>
      </c>
      <c r="H413" s="49">
        <f t="shared" si="31"/>
        <v>6.5699999999999994</v>
      </c>
      <c r="I413" s="37">
        <v>40</v>
      </c>
      <c r="J413" s="6">
        <f t="shared" si="32"/>
        <v>0.43799999999999994</v>
      </c>
      <c r="K413" s="57">
        <f t="shared" si="33"/>
        <v>17.519999999999996</v>
      </c>
      <c r="L413" s="53">
        <f t="shared" si="34"/>
        <v>24.089999999999996</v>
      </c>
    </row>
    <row r="414" spans="1:12" x14ac:dyDescent="0.2">
      <c r="A414" s="37" t="s">
        <v>995</v>
      </c>
      <c r="B414" s="5" t="s">
        <v>998</v>
      </c>
      <c r="C414" s="7" t="s">
        <v>999</v>
      </c>
      <c r="D414" s="20">
        <v>-25.269580000000001</v>
      </c>
      <c r="E414" s="20">
        <v>18.228770000000001</v>
      </c>
      <c r="F414" s="37">
        <v>34</v>
      </c>
      <c r="G414" s="6">
        <f t="shared" si="30"/>
        <v>1.6424999999999998</v>
      </c>
      <c r="H414" s="49">
        <f t="shared" si="31"/>
        <v>55.844999999999992</v>
      </c>
      <c r="I414" s="37">
        <v>372</v>
      </c>
      <c r="J414" s="6">
        <f t="shared" si="32"/>
        <v>0.43799999999999994</v>
      </c>
      <c r="K414" s="57">
        <f t="shared" si="33"/>
        <v>162.93599999999998</v>
      </c>
      <c r="L414" s="53">
        <f t="shared" si="34"/>
        <v>218.78099999999998</v>
      </c>
    </row>
    <row r="415" spans="1:12" x14ac:dyDescent="0.2">
      <c r="A415" s="37" t="s">
        <v>1000</v>
      </c>
      <c r="B415" s="5" t="s">
        <v>1001</v>
      </c>
      <c r="C415" s="7" t="s">
        <v>1002</v>
      </c>
      <c r="D415" s="20">
        <v>-25.20513</v>
      </c>
      <c r="E415" s="20">
        <v>18.315370000000001</v>
      </c>
      <c r="F415" s="37">
        <v>68</v>
      </c>
      <c r="G415" s="6">
        <f t="shared" si="30"/>
        <v>1.6424999999999998</v>
      </c>
      <c r="H415" s="49">
        <f t="shared" si="31"/>
        <v>111.68999999999998</v>
      </c>
      <c r="I415" s="37">
        <v>1108</v>
      </c>
      <c r="J415" s="6">
        <f t="shared" si="32"/>
        <v>0.43799999999999994</v>
      </c>
      <c r="K415" s="57">
        <f t="shared" si="33"/>
        <v>485.30399999999992</v>
      </c>
      <c r="L415" s="53">
        <f t="shared" si="34"/>
        <v>596.99399999999991</v>
      </c>
    </row>
    <row r="416" spans="1:12" x14ac:dyDescent="0.2">
      <c r="A416" s="39" t="s">
        <v>1003</v>
      </c>
      <c r="B416" s="10" t="s">
        <v>1004</v>
      </c>
      <c r="C416" s="9" t="s">
        <v>1005</v>
      </c>
      <c r="D416" s="20">
        <v>-25.20712</v>
      </c>
      <c r="E416" s="20">
        <v>18.2727</v>
      </c>
      <c r="F416" s="63">
        <v>100</v>
      </c>
      <c r="G416" s="6">
        <f t="shared" si="30"/>
        <v>1.6424999999999998</v>
      </c>
      <c r="H416" s="49">
        <f t="shared" si="31"/>
        <v>164.24999999999997</v>
      </c>
      <c r="I416" s="63">
        <v>1500</v>
      </c>
      <c r="J416" s="6">
        <f t="shared" si="32"/>
        <v>0.43799999999999994</v>
      </c>
      <c r="K416" s="57">
        <f t="shared" si="33"/>
        <v>656.99999999999989</v>
      </c>
      <c r="L416" s="53">
        <f t="shared" si="34"/>
        <v>821.24999999999989</v>
      </c>
    </row>
    <row r="417" spans="1:12" x14ac:dyDescent="0.2">
      <c r="A417" s="39" t="s">
        <v>1006</v>
      </c>
      <c r="B417" s="10" t="s">
        <v>1007</v>
      </c>
      <c r="C417" s="9" t="s">
        <v>1005</v>
      </c>
      <c r="D417" s="20">
        <v>-25.153110000000002</v>
      </c>
      <c r="E417" s="20">
        <v>18.168299999999999</v>
      </c>
      <c r="F417" s="63">
        <v>100</v>
      </c>
      <c r="G417" s="6">
        <f t="shared" si="30"/>
        <v>1.6424999999999998</v>
      </c>
      <c r="H417" s="49">
        <f t="shared" si="31"/>
        <v>164.24999999999997</v>
      </c>
      <c r="I417" s="63">
        <v>1500</v>
      </c>
      <c r="J417" s="6">
        <f t="shared" si="32"/>
        <v>0.43799999999999994</v>
      </c>
      <c r="K417" s="57">
        <f t="shared" si="33"/>
        <v>656.99999999999989</v>
      </c>
      <c r="L417" s="53">
        <f t="shared" si="34"/>
        <v>821.24999999999989</v>
      </c>
    </row>
    <row r="418" spans="1:12" x14ac:dyDescent="0.2">
      <c r="A418" s="37" t="s">
        <v>1008</v>
      </c>
      <c r="B418" s="5" t="s">
        <v>1009</v>
      </c>
      <c r="C418" s="7" t="s">
        <v>1010</v>
      </c>
      <c r="D418" s="20">
        <v>-25.108899999999998</v>
      </c>
      <c r="E418" s="20">
        <v>18.146419999999999</v>
      </c>
      <c r="F418" s="37">
        <v>38</v>
      </c>
      <c r="G418" s="6">
        <f t="shared" si="30"/>
        <v>1.6424999999999998</v>
      </c>
      <c r="H418" s="49">
        <f t="shared" si="31"/>
        <v>62.414999999999992</v>
      </c>
      <c r="I418" s="37">
        <v>429</v>
      </c>
      <c r="J418" s="6">
        <f t="shared" si="32"/>
        <v>0.43799999999999994</v>
      </c>
      <c r="K418" s="57">
        <f t="shared" si="33"/>
        <v>187.90199999999999</v>
      </c>
      <c r="L418" s="53">
        <f t="shared" si="34"/>
        <v>250.31699999999998</v>
      </c>
    </row>
    <row r="419" spans="1:12" x14ac:dyDescent="0.2">
      <c r="A419" s="37" t="s">
        <v>1011</v>
      </c>
      <c r="B419" s="5" t="s">
        <v>1012</v>
      </c>
      <c r="C419" s="7" t="s">
        <v>1010</v>
      </c>
      <c r="D419" s="20">
        <v>-25.16469</v>
      </c>
      <c r="E419" s="20">
        <v>18.122979999999998</v>
      </c>
      <c r="F419" s="37">
        <v>112</v>
      </c>
      <c r="G419" s="6">
        <f t="shared" si="30"/>
        <v>1.6424999999999998</v>
      </c>
      <c r="H419" s="49">
        <f t="shared" si="31"/>
        <v>183.95999999999998</v>
      </c>
      <c r="I419" s="37">
        <v>1000</v>
      </c>
      <c r="J419" s="6">
        <f t="shared" si="32"/>
        <v>0.43799999999999994</v>
      </c>
      <c r="K419" s="57">
        <f t="shared" si="33"/>
        <v>437.99999999999994</v>
      </c>
      <c r="L419" s="53">
        <f t="shared" si="34"/>
        <v>621.95999999999992</v>
      </c>
    </row>
    <row r="420" spans="1:12" x14ac:dyDescent="0.2">
      <c r="A420" s="37" t="s">
        <v>1013</v>
      </c>
      <c r="B420" s="5" t="s">
        <v>1014</v>
      </c>
      <c r="C420" s="7" t="s">
        <v>1015</v>
      </c>
      <c r="D420" s="20">
        <v>-25.09515</v>
      </c>
      <c r="E420" s="20">
        <v>18.045559999999998</v>
      </c>
      <c r="F420" s="37">
        <v>157</v>
      </c>
      <c r="G420" s="6">
        <f t="shared" si="30"/>
        <v>1.6424999999999998</v>
      </c>
      <c r="H420" s="49">
        <f t="shared" si="31"/>
        <v>257.8725</v>
      </c>
      <c r="I420" s="37">
        <v>641</v>
      </c>
      <c r="J420" s="6">
        <f t="shared" si="32"/>
        <v>0.43799999999999994</v>
      </c>
      <c r="K420" s="57">
        <f t="shared" si="33"/>
        <v>280.75799999999998</v>
      </c>
      <c r="L420" s="53">
        <f t="shared" si="34"/>
        <v>538.63049999999998</v>
      </c>
    </row>
    <row r="421" spans="1:12" x14ac:dyDescent="0.2">
      <c r="A421" s="37" t="s">
        <v>1016</v>
      </c>
      <c r="B421" s="5" t="s">
        <v>1017</v>
      </c>
      <c r="C421" s="7" t="s">
        <v>1018</v>
      </c>
      <c r="D421" s="20">
        <v>-25.268550000000001</v>
      </c>
      <c r="E421" s="20">
        <v>18.04983</v>
      </c>
      <c r="F421" s="37">
        <v>16</v>
      </c>
      <c r="G421" s="6">
        <f t="shared" si="30"/>
        <v>1.6424999999999998</v>
      </c>
      <c r="H421" s="49">
        <f t="shared" si="31"/>
        <v>26.279999999999998</v>
      </c>
      <c r="I421" s="37">
        <v>68</v>
      </c>
      <c r="J421" s="6">
        <f t="shared" si="32"/>
        <v>0.43799999999999994</v>
      </c>
      <c r="K421" s="57">
        <f t="shared" si="33"/>
        <v>29.783999999999995</v>
      </c>
      <c r="L421" s="53">
        <f t="shared" si="34"/>
        <v>56.063999999999993</v>
      </c>
    </row>
    <row r="422" spans="1:12" x14ac:dyDescent="0.2">
      <c r="A422" s="37" t="s">
        <v>1019</v>
      </c>
      <c r="B422" s="5" t="s">
        <v>1020</v>
      </c>
      <c r="C422" s="7" t="s">
        <v>1018</v>
      </c>
      <c r="D422" s="20">
        <v>-25.139500000000002</v>
      </c>
      <c r="E422" s="20">
        <v>18.004349999999999</v>
      </c>
      <c r="F422" s="37">
        <v>149</v>
      </c>
      <c r="G422" s="6">
        <f t="shared" si="30"/>
        <v>1.6424999999999998</v>
      </c>
      <c r="H422" s="49">
        <f t="shared" si="31"/>
        <v>244.73249999999999</v>
      </c>
      <c r="I422" s="37">
        <v>2030</v>
      </c>
      <c r="J422" s="6">
        <f t="shared" si="32"/>
        <v>0.43799999999999994</v>
      </c>
      <c r="K422" s="57">
        <f t="shared" si="33"/>
        <v>889.13999999999987</v>
      </c>
      <c r="L422" s="53">
        <f t="shared" si="34"/>
        <v>1133.8724999999999</v>
      </c>
    </row>
    <row r="423" spans="1:12" x14ac:dyDescent="0.2">
      <c r="A423" s="37" t="s">
        <v>1021</v>
      </c>
      <c r="B423" s="5" t="s">
        <v>1022</v>
      </c>
      <c r="C423" s="7" t="s">
        <v>1023</v>
      </c>
      <c r="D423" s="20">
        <v>-25.06457</v>
      </c>
      <c r="E423" s="20">
        <v>17.00365</v>
      </c>
      <c r="F423" s="37">
        <v>38</v>
      </c>
      <c r="G423" s="6">
        <f t="shared" si="30"/>
        <v>1.6424999999999998</v>
      </c>
      <c r="H423" s="49">
        <f t="shared" si="31"/>
        <v>62.414999999999992</v>
      </c>
      <c r="I423" s="37">
        <v>420</v>
      </c>
      <c r="J423" s="6">
        <f t="shared" si="32"/>
        <v>0.43799999999999994</v>
      </c>
      <c r="K423" s="57">
        <f t="shared" si="33"/>
        <v>183.95999999999998</v>
      </c>
      <c r="L423" s="53">
        <f t="shared" si="34"/>
        <v>246.37499999999997</v>
      </c>
    </row>
    <row r="424" spans="1:12" x14ac:dyDescent="0.2">
      <c r="A424" s="39" t="s">
        <v>1024</v>
      </c>
      <c r="B424" s="10" t="s">
        <v>1025</v>
      </c>
      <c r="C424" s="9" t="s">
        <v>1026</v>
      </c>
      <c r="D424" s="20">
        <v>-25.014859999999999</v>
      </c>
      <c r="E424" s="20">
        <v>18.095030000000001</v>
      </c>
      <c r="F424" s="63">
        <v>76</v>
      </c>
      <c r="G424" s="6">
        <f t="shared" si="30"/>
        <v>1.6424999999999998</v>
      </c>
      <c r="H424" s="49">
        <f t="shared" si="31"/>
        <v>124.82999999999998</v>
      </c>
      <c r="I424" s="63">
        <v>1398</v>
      </c>
      <c r="J424" s="6">
        <f t="shared" si="32"/>
        <v>0.43799999999999994</v>
      </c>
      <c r="K424" s="57">
        <f t="shared" si="33"/>
        <v>612.32399999999996</v>
      </c>
      <c r="L424" s="53">
        <f t="shared" si="34"/>
        <v>737.154</v>
      </c>
    </row>
    <row r="425" spans="1:12" x14ac:dyDescent="0.2">
      <c r="A425" s="39" t="s">
        <v>1027</v>
      </c>
      <c r="B425" s="10" t="s">
        <v>1028</v>
      </c>
      <c r="C425" s="9" t="s">
        <v>1029</v>
      </c>
      <c r="D425" s="20">
        <v>-24.865130000000001</v>
      </c>
      <c r="E425" s="20">
        <v>18.463660000000001</v>
      </c>
      <c r="F425" s="63">
        <v>53</v>
      </c>
      <c r="G425" s="6">
        <f t="shared" si="30"/>
        <v>1.6424999999999998</v>
      </c>
      <c r="H425" s="49">
        <f t="shared" si="31"/>
        <v>87.052499999999995</v>
      </c>
      <c r="I425" s="63">
        <v>1264</v>
      </c>
      <c r="J425" s="6">
        <f t="shared" si="32"/>
        <v>0.43799999999999994</v>
      </c>
      <c r="K425" s="57">
        <f t="shared" si="33"/>
        <v>553.63199999999995</v>
      </c>
      <c r="L425" s="53">
        <f t="shared" si="34"/>
        <v>640.68449999999996</v>
      </c>
    </row>
    <row r="426" spans="1:12" x14ac:dyDescent="0.2">
      <c r="A426" s="39" t="s">
        <v>1027</v>
      </c>
      <c r="B426" s="10" t="s">
        <v>1030</v>
      </c>
      <c r="C426" s="9" t="s">
        <v>1031</v>
      </c>
      <c r="D426" s="20">
        <v>-24.901119999999999</v>
      </c>
      <c r="E426" s="20">
        <v>18.48085</v>
      </c>
      <c r="F426" s="63">
        <v>1</v>
      </c>
      <c r="G426" s="6">
        <f t="shared" si="30"/>
        <v>1.6424999999999998</v>
      </c>
      <c r="H426" s="49">
        <f t="shared" si="31"/>
        <v>1.6424999999999998</v>
      </c>
      <c r="I426" s="63">
        <v>1012</v>
      </c>
      <c r="J426" s="6">
        <f t="shared" si="32"/>
        <v>0.43799999999999994</v>
      </c>
      <c r="K426" s="57">
        <f t="shared" si="33"/>
        <v>443.25599999999997</v>
      </c>
      <c r="L426" s="53">
        <f t="shared" si="34"/>
        <v>444.89849999999996</v>
      </c>
    </row>
    <row r="427" spans="1:12" x14ac:dyDescent="0.2">
      <c r="A427" s="39" t="s">
        <v>1032</v>
      </c>
      <c r="B427" s="10" t="s">
        <v>1033</v>
      </c>
      <c r="C427" s="9" t="s">
        <v>1034</v>
      </c>
      <c r="D427" s="20">
        <v>-24.830279999999998</v>
      </c>
      <c r="E427" s="20">
        <v>18.437010000000001</v>
      </c>
      <c r="F427" s="63">
        <v>21</v>
      </c>
      <c r="G427" s="6">
        <f t="shared" si="30"/>
        <v>1.6424999999999998</v>
      </c>
      <c r="H427" s="49">
        <f t="shared" si="31"/>
        <v>34.4925</v>
      </c>
      <c r="I427" s="63">
        <v>1000</v>
      </c>
      <c r="J427" s="6">
        <f t="shared" si="32"/>
        <v>0.43799999999999994</v>
      </c>
      <c r="K427" s="57">
        <f t="shared" si="33"/>
        <v>437.99999999999994</v>
      </c>
      <c r="L427" s="53">
        <f t="shared" si="34"/>
        <v>472.49249999999995</v>
      </c>
    </row>
    <row r="428" spans="1:12" x14ac:dyDescent="0.2">
      <c r="A428" s="39" t="s">
        <v>1035</v>
      </c>
      <c r="B428" s="10" t="s">
        <v>1036</v>
      </c>
      <c r="C428" s="9" t="s">
        <v>1037</v>
      </c>
      <c r="D428" s="20">
        <v>-24.812940000000001</v>
      </c>
      <c r="E428" s="20">
        <v>8.4247700000000005</v>
      </c>
      <c r="F428" s="63">
        <v>22</v>
      </c>
      <c r="G428" s="6">
        <f t="shared" si="30"/>
        <v>1.6424999999999998</v>
      </c>
      <c r="H428" s="49">
        <f t="shared" si="31"/>
        <v>36.134999999999998</v>
      </c>
      <c r="I428" s="63">
        <v>1280</v>
      </c>
      <c r="J428" s="6">
        <f t="shared" si="32"/>
        <v>0.43799999999999994</v>
      </c>
      <c r="K428" s="57">
        <f t="shared" si="33"/>
        <v>560.63999999999987</v>
      </c>
      <c r="L428" s="53">
        <f t="shared" si="34"/>
        <v>596.77499999999986</v>
      </c>
    </row>
    <row r="429" spans="1:12" x14ac:dyDescent="0.2">
      <c r="A429" s="39" t="s">
        <v>1038</v>
      </c>
      <c r="B429" s="10" t="s">
        <v>1039</v>
      </c>
      <c r="C429" s="9" t="s">
        <v>1040</v>
      </c>
      <c r="D429" s="20">
        <v>-24.751339999999999</v>
      </c>
      <c r="E429" s="20">
        <v>18.370239999999999</v>
      </c>
      <c r="F429" s="63">
        <v>13</v>
      </c>
      <c r="G429" s="6">
        <f t="shared" si="30"/>
        <v>1.6424999999999998</v>
      </c>
      <c r="H429" s="49">
        <f t="shared" si="31"/>
        <v>21.352499999999999</v>
      </c>
      <c r="I429" s="63">
        <v>1021</v>
      </c>
      <c r="J429" s="6">
        <f t="shared" si="32"/>
        <v>0.43799999999999994</v>
      </c>
      <c r="K429" s="57">
        <f t="shared" si="33"/>
        <v>447.19799999999992</v>
      </c>
      <c r="L429" s="53">
        <f t="shared" si="34"/>
        <v>468.55049999999994</v>
      </c>
    </row>
    <row r="430" spans="1:12" x14ac:dyDescent="0.2">
      <c r="A430" s="37" t="s">
        <v>1041</v>
      </c>
      <c r="B430" s="5" t="s">
        <v>1042</v>
      </c>
      <c r="C430" s="7" t="s">
        <v>1043</v>
      </c>
      <c r="D430" s="20">
        <v>-24.782720000000001</v>
      </c>
      <c r="E430" s="20">
        <v>18.358250000000002</v>
      </c>
      <c r="F430" s="37">
        <v>52</v>
      </c>
      <c r="G430" s="6">
        <f t="shared" si="30"/>
        <v>1.6424999999999998</v>
      </c>
      <c r="H430" s="49">
        <f t="shared" si="31"/>
        <v>85.41</v>
      </c>
      <c r="I430" s="37">
        <v>750</v>
      </c>
      <c r="J430" s="6">
        <f t="shared" si="32"/>
        <v>0.43799999999999994</v>
      </c>
      <c r="K430" s="57">
        <f t="shared" si="33"/>
        <v>328.49999999999994</v>
      </c>
      <c r="L430" s="53">
        <f t="shared" si="34"/>
        <v>413.90999999999997</v>
      </c>
    </row>
    <row r="431" spans="1:12" x14ac:dyDescent="0.2">
      <c r="A431" s="39" t="s">
        <v>1044</v>
      </c>
      <c r="B431" s="10" t="s">
        <v>1045</v>
      </c>
      <c r="C431" s="9" t="s">
        <v>1046</v>
      </c>
      <c r="D431" s="13">
        <v>-24.67848</v>
      </c>
      <c r="E431" s="13">
        <v>18.37603</v>
      </c>
      <c r="F431" s="39">
        <v>21</v>
      </c>
      <c r="G431" s="6">
        <f t="shared" si="30"/>
        <v>1.6424999999999998</v>
      </c>
      <c r="H431" s="49">
        <f t="shared" si="31"/>
        <v>34.4925</v>
      </c>
      <c r="I431" s="39">
        <v>470</v>
      </c>
      <c r="J431" s="6">
        <f t="shared" si="32"/>
        <v>0.43799999999999994</v>
      </c>
      <c r="K431" s="57">
        <f t="shared" si="33"/>
        <v>205.85999999999999</v>
      </c>
      <c r="L431" s="53">
        <f t="shared" si="34"/>
        <v>240.35249999999999</v>
      </c>
    </row>
    <row r="432" spans="1:12" x14ac:dyDescent="0.2">
      <c r="A432" s="39" t="s">
        <v>1047</v>
      </c>
      <c r="B432" s="10" t="s">
        <v>1048</v>
      </c>
      <c r="C432" s="9" t="s">
        <v>1049</v>
      </c>
      <c r="D432" s="13"/>
      <c r="E432" s="13"/>
      <c r="F432" s="39">
        <v>0</v>
      </c>
      <c r="G432" s="6">
        <f t="shared" si="30"/>
        <v>1.6424999999999998</v>
      </c>
      <c r="H432" s="49">
        <f t="shared" si="31"/>
        <v>0</v>
      </c>
      <c r="I432" s="39">
        <v>400</v>
      </c>
      <c r="J432" s="6">
        <f t="shared" si="32"/>
        <v>0.43799999999999994</v>
      </c>
      <c r="K432" s="57">
        <f t="shared" si="33"/>
        <v>175.2</v>
      </c>
      <c r="L432" s="53">
        <f t="shared" si="34"/>
        <v>175.2</v>
      </c>
    </row>
    <row r="433" spans="1:12" x14ac:dyDescent="0.2">
      <c r="A433" s="39" t="s">
        <v>1050</v>
      </c>
      <c r="B433" s="10" t="s">
        <v>1051</v>
      </c>
      <c r="C433" s="9" t="s">
        <v>1052</v>
      </c>
      <c r="D433" s="13">
        <v>-24.633019999999998</v>
      </c>
      <c r="E433" s="13">
        <v>18.404810000000001</v>
      </c>
      <c r="F433" s="39">
        <v>20</v>
      </c>
      <c r="G433" s="6">
        <f t="shared" si="30"/>
        <v>1.6424999999999998</v>
      </c>
      <c r="H433" s="49">
        <f t="shared" si="31"/>
        <v>32.849999999999994</v>
      </c>
      <c r="I433" s="39">
        <v>800</v>
      </c>
      <c r="J433" s="6">
        <f t="shared" si="32"/>
        <v>0.43799999999999994</v>
      </c>
      <c r="K433" s="57">
        <f t="shared" si="33"/>
        <v>350.4</v>
      </c>
      <c r="L433" s="53">
        <f t="shared" si="34"/>
        <v>383.25</v>
      </c>
    </row>
    <row r="434" spans="1:12" x14ac:dyDescent="0.2">
      <c r="A434" s="39" t="s">
        <v>1053</v>
      </c>
      <c r="B434" s="10" t="s">
        <v>1054</v>
      </c>
      <c r="C434" s="9" t="s">
        <v>1055</v>
      </c>
      <c r="D434" s="20">
        <v>-24.687919999999998</v>
      </c>
      <c r="E434" s="20">
        <v>18.33466</v>
      </c>
      <c r="F434" s="63">
        <v>13</v>
      </c>
      <c r="G434" s="6">
        <f t="shared" si="30"/>
        <v>1.6424999999999998</v>
      </c>
      <c r="H434" s="49">
        <f t="shared" si="31"/>
        <v>21.352499999999999</v>
      </c>
      <c r="I434" s="63">
        <v>260</v>
      </c>
      <c r="J434" s="6">
        <f t="shared" si="32"/>
        <v>0.43799999999999994</v>
      </c>
      <c r="K434" s="57">
        <f t="shared" si="33"/>
        <v>113.87999999999998</v>
      </c>
      <c r="L434" s="53">
        <f t="shared" si="34"/>
        <v>135.23249999999999</v>
      </c>
    </row>
    <row r="435" spans="1:12" x14ac:dyDescent="0.2">
      <c r="A435" s="39" t="s">
        <v>1056</v>
      </c>
      <c r="B435" s="10" t="s">
        <v>1057</v>
      </c>
      <c r="C435" s="9" t="s">
        <v>1058</v>
      </c>
      <c r="D435" s="20">
        <v>-24.7376</v>
      </c>
      <c r="E435" s="20">
        <v>18.278780000000001</v>
      </c>
      <c r="F435" s="63">
        <v>11</v>
      </c>
      <c r="G435" s="6">
        <f t="shared" si="30"/>
        <v>1.6424999999999998</v>
      </c>
      <c r="H435" s="49">
        <f t="shared" si="31"/>
        <v>18.067499999999999</v>
      </c>
      <c r="I435" s="63">
        <v>115</v>
      </c>
      <c r="J435" s="6">
        <f t="shared" si="32"/>
        <v>0.43799999999999994</v>
      </c>
      <c r="K435" s="57">
        <f t="shared" si="33"/>
        <v>50.36999999999999</v>
      </c>
      <c r="L435" s="53">
        <f t="shared" si="34"/>
        <v>68.437499999999986</v>
      </c>
    </row>
    <row r="436" spans="1:12" x14ac:dyDescent="0.2">
      <c r="A436" s="39" t="s">
        <v>1053</v>
      </c>
      <c r="B436" s="10" t="s">
        <v>1059</v>
      </c>
      <c r="C436" s="9" t="s">
        <v>1060</v>
      </c>
      <c r="D436" s="20">
        <v>-24.731059999999999</v>
      </c>
      <c r="E436" s="20">
        <v>18.313839999999999</v>
      </c>
      <c r="F436" s="63">
        <v>4</v>
      </c>
      <c r="G436" s="6">
        <f t="shared" si="30"/>
        <v>1.6424999999999998</v>
      </c>
      <c r="H436" s="49">
        <f t="shared" si="31"/>
        <v>6.5699999999999994</v>
      </c>
      <c r="I436" s="63">
        <v>350</v>
      </c>
      <c r="J436" s="6">
        <f t="shared" si="32"/>
        <v>0.43799999999999994</v>
      </c>
      <c r="K436" s="57">
        <f t="shared" si="33"/>
        <v>153.29999999999998</v>
      </c>
      <c r="L436" s="53">
        <f t="shared" si="34"/>
        <v>159.86999999999998</v>
      </c>
    </row>
    <row r="437" spans="1:12" x14ac:dyDescent="0.2">
      <c r="A437" s="39" t="s">
        <v>533</v>
      </c>
      <c r="B437" s="10" t="s">
        <v>1061</v>
      </c>
      <c r="C437" s="9" t="s">
        <v>1062</v>
      </c>
      <c r="D437" s="13">
        <v>-24.645499999999998</v>
      </c>
      <c r="E437" s="13">
        <v>18.284520000000001</v>
      </c>
      <c r="F437" s="39">
        <v>2</v>
      </c>
      <c r="G437" s="6">
        <f t="shared" si="30"/>
        <v>1.6424999999999998</v>
      </c>
      <c r="H437" s="49">
        <f t="shared" si="31"/>
        <v>3.2849999999999997</v>
      </c>
      <c r="I437" s="39">
        <v>712</v>
      </c>
      <c r="J437" s="6">
        <f t="shared" si="32"/>
        <v>0.43799999999999994</v>
      </c>
      <c r="K437" s="57">
        <f t="shared" si="33"/>
        <v>311.85599999999994</v>
      </c>
      <c r="L437" s="53">
        <f t="shared" si="34"/>
        <v>315.14099999999996</v>
      </c>
    </row>
    <row r="438" spans="1:12" x14ac:dyDescent="0.2">
      <c r="A438" s="39" t="s">
        <v>1063</v>
      </c>
      <c r="B438" s="10" t="s">
        <v>1064</v>
      </c>
      <c r="C438" s="9" t="s">
        <v>1065</v>
      </c>
      <c r="D438" s="13">
        <v>-24.61966</v>
      </c>
      <c r="E438" s="13">
        <v>18.24738</v>
      </c>
      <c r="F438" s="39">
        <v>66</v>
      </c>
      <c r="G438" s="6">
        <f t="shared" si="30"/>
        <v>1.6424999999999998</v>
      </c>
      <c r="H438" s="49">
        <f t="shared" si="31"/>
        <v>108.40499999999999</v>
      </c>
      <c r="I438" s="39">
        <v>2500</v>
      </c>
      <c r="J438" s="6">
        <f t="shared" si="32"/>
        <v>0.43799999999999994</v>
      </c>
      <c r="K438" s="57">
        <f t="shared" si="33"/>
        <v>1094.9999999999998</v>
      </c>
      <c r="L438" s="53">
        <f t="shared" si="34"/>
        <v>1203.4049999999997</v>
      </c>
    </row>
    <row r="439" spans="1:12" x14ac:dyDescent="0.2">
      <c r="A439" s="39" t="s">
        <v>1066</v>
      </c>
      <c r="B439" s="10" t="s">
        <v>1067</v>
      </c>
      <c r="C439" s="9" t="s">
        <v>1068</v>
      </c>
      <c r="D439" s="13">
        <v>-24.57657</v>
      </c>
      <c r="E439" s="13">
        <v>18.045290000000001</v>
      </c>
      <c r="F439" s="39">
        <v>5</v>
      </c>
      <c r="G439" s="6">
        <f t="shared" si="30"/>
        <v>1.6424999999999998</v>
      </c>
      <c r="H439" s="49">
        <f t="shared" si="31"/>
        <v>8.2124999999999986</v>
      </c>
      <c r="I439" s="39">
        <v>805</v>
      </c>
      <c r="J439" s="6">
        <f t="shared" si="32"/>
        <v>0.43799999999999994</v>
      </c>
      <c r="K439" s="57">
        <f t="shared" si="33"/>
        <v>352.59</v>
      </c>
      <c r="L439" s="53">
        <f t="shared" si="34"/>
        <v>360.80249999999995</v>
      </c>
    </row>
    <row r="440" spans="1:12" x14ac:dyDescent="0.2">
      <c r="A440" s="37" t="s">
        <v>1069</v>
      </c>
      <c r="B440" s="5" t="s">
        <v>1070</v>
      </c>
      <c r="C440" s="7">
        <v>86</v>
      </c>
      <c r="D440" s="13">
        <v>-24.624099999999999</v>
      </c>
      <c r="E440" s="13">
        <v>18.395</v>
      </c>
      <c r="F440" s="37">
        <v>40</v>
      </c>
      <c r="G440" s="6">
        <f t="shared" si="30"/>
        <v>1.6424999999999998</v>
      </c>
      <c r="H440" s="49">
        <f t="shared" si="31"/>
        <v>65.699999999999989</v>
      </c>
      <c r="I440" s="37">
        <v>530</v>
      </c>
      <c r="J440" s="6">
        <f t="shared" si="32"/>
        <v>0.43799999999999994</v>
      </c>
      <c r="K440" s="57">
        <f t="shared" si="33"/>
        <v>232.13999999999996</v>
      </c>
      <c r="L440" s="53">
        <f t="shared" si="34"/>
        <v>297.83999999999992</v>
      </c>
    </row>
    <row r="441" spans="1:12" x14ac:dyDescent="0.2">
      <c r="A441" s="37" t="s">
        <v>1071</v>
      </c>
      <c r="B441" s="5" t="s">
        <v>1072</v>
      </c>
      <c r="C441" s="7" t="s">
        <v>1073</v>
      </c>
      <c r="D441" s="13">
        <v>-24.635349999999999</v>
      </c>
      <c r="E441" s="13">
        <v>18.060580000000002</v>
      </c>
      <c r="F441" s="37">
        <v>14</v>
      </c>
      <c r="G441" s="6">
        <f t="shared" si="30"/>
        <v>1.6424999999999998</v>
      </c>
      <c r="H441" s="49">
        <f t="shared" si="31"/>
        <v>22.994999999999997</v>
      </c>
      <c r="I441" s="37">
        <v>600</v>
      </c>
      <c r="J441" s="6">
        <f t="shared" si="32"/>
        <v>0.43799999999999994</v>
      </c>
      <c r="K441" s="57">
        <f t="shared" si="33"/>
        <v>262.79999999999995</v>
      </c>
      <c r="L441" s="53">
        <f t="shared" si="34"/>
        <v>285.79499999999996</v>
      </c>
    </row>
    <row r="442" spans="1:12" x14ac:dyDescent="0.2">
      <c r="A442" s="39" t="s">
        <v>1074</v>
      </c>
      <c r="B442" s="10" t="s">
        <v>1075</v>
      </c>
      <c r="C442" s="9" t="s">
        <v>1076</v>
      </c>
      <c r="D442" s="20">
        <v>-24.810749999999999</v>
      </c>
      <c r="E442" s="20">
        <v>18.171220000000002</v>
      </c>
      <c r="F442" s="63">
        <v>4</v>
      </c>
      <c r="G442" s="6">
        <f t="shared" si="30"/>
        <v>1.6424999999999998</v>
      </c>
      <c r="H442" s="49">
        <f t="shared" si="31"/>
        <v>6.5699999999999994</v>
      </c>
      <c r="I442" s="63">
        <v>625</v>
      </c>
      <c r="J442" s="6">
        <f t="shared" si="32"/>
        <v>0.43799999999999994</v>
      </c>
      <c r="K442" s="57">
        <f t="shared" si="33"/>
        <v>273.74999999999994</v>
      </c>
      <c r="L442" s="53">
        <f t="shared" si="34"/>
        <v>280.31999999999994</v>
      </c>
    </row>
    <row r="443" spans="1:12" x14ac:dyDescent="0.2">
      <c r="A443" s="39" t="s">
        <v>1077</v>
      </c>
      <c r="B443" s="10" t="s">
        <v>1078</v>
      </c>
      <c r="C443" s="9" t="s">
        <v>1079</v>
      </c>
      <c r="D443" s="20">
        <v>-24.993300000000001</v>
      </c>
      <c r="E443" s="20">
        <v>18.131319999999999</v>
      </c>
      <c r="F443" s="63">
        <v>9</v>
      </c>
      <c r="G443" s="6">
        <f t="shared" si="30"/>
        <v>1.6424999999999998</v>
      </c>
      <c r="H443" s="49">
        <f t="shared" si="31"/>
        <v>14.782499999999999</v>
      </c>
      <c r="I443" s="63"/>
      <c r="J443" s="6">
        <f t="shared" si="32"/>
        <v>0.43799999999999994</v>
      </c>
      <c r="K443" s="57">
        <f t="shared" si="33"/>
        <v>0</v>
      </c>
      <c r="L443" s="53">
        <f t="shared" si="34"/>
        <v>14.782499999999999</v>
      </c>
    </row>
    <row r="444" spans="1:12" x14ac:dyDescent="0.2">
      <c r="A444" s="39" t="s">
        <v>1080</v>
      </c>
      <c r="B444" s="10" t="s">
        <v>1081</v>
      </c>
      <c r="C444" s="9" t="s">
        <v>1082</v>
      </c>
      <c r="D444" s="20">
        <v>-24.769380000000002</v>
      </c>
      <c r="E444" s="20">
        <v>18.202020000000001</v>
      </c>
      <c r="F444" s="63">
        <v>2</v>
      </c>
      <c r="G444" s="6">
        <f t="shared" si="30"/>
        <v>1.6424999999999998</v>
      </c>
      <c r="H444" s="49">
        <f t="shared" si="31"/>
        <v>3.2849999999999997</v>
      </c>
      <c r="I444" s="63">
        <v>294</v>
      </c>
      <c r="J444" s="6">
        <f t="shared" si="32"/>
        <v>0.43799999999999994</v>
      </c>
      <c r="K444" s="57">
        <f t="shared" si="33"/>
        <v>128.77199999999999</v>
      </c>
      <c r="L444" s="53">
        <f t="shared" si="34"/>
        <v>132.05699999999999</v>
      </c>
    </row>
    <row r="445" spans="1:12" x14ac:dyDescent="0.2">
      <c r="A445" s="39" t="s">
        <v>1083</v>
      </c>
      <c r="B445" s="10" t="s">
        <v>1084</v>
      </c>
      <c r="C445" s="9" t="s">
        <v>1085</v>
      </c>
      <c r="D445" s="20">
        <v>-24.797689999999999</v>
      </c>
      <c r="E445" s="20">
        <v>18.03931</v>
      </c>
      <c r="F445" s="63">
        <v>23</v>
      </c>
      <c r="G445" s="6">
        <f t="shared" si="30"/>
        <v>1.6424999999999998</v>
      </c>
      <c r="H445" s="49">
        <f t="shared" si="31"/>
        <v>37.777499999999996</v>
      </c>
      <c r="I445" s="63">
        <v>500</v>
      </c>
      <c r="J445" s="6">
        <f t="shared" si="32"/>
        <v>0.43799999999999994</v>
      </c>
      <c r="K445" s="57">
        <f t="shared" si="33"/>
        <v>218.99999999999997</v>
      </c>
      <c r="L445" s="53">
        <f t="shared" si="34"/>
        <v>256.77749999999997</v>
      </c>
    </row>
    <row r="446" spans="1:12" x14ac:dyDescent="0.2">
      <c r="A446" s="39" t="s">
        <v>1086</v>
      </c>
      <c r="B446" s="10" t="s">
        <v>1087</v>
      </c>
      <c r="C446" s="9" t="s">
        <v>1088</v>
      </c>
      <c r="D446" s="20">
        <v>-24.775749999999999</v>
      </c>
      <c r="E446" s="20">
        <v>18.065010000000001</v>
      </c>
      <c r="F446" s="63">
        <v>10</v>
      </c>
      <c r="G446" s="6">
        <f t="shared" si="30"/>
        <v>1.6424999999999998</v>
      </c>
      <c r="H446" s="49">
        <f t="shared" si="31"/>
        <v>16.424999999999997</v>
      </c>
      <c r="I446" s="63">
        <v>500</v>
      </c>
      <c r="J446" s="6">
        <f t="shared" si="32"/>
        <v>0.43799999999999994</v>
      </c>
      <c r="K446" s="57">
        <f t="shared" si="33"/>
        <v>218.99999999999997</v>
      </c>
      <c r="L446" s="53">
        <f t="shared" si="34"/>
        <v>235.42499999999995</v>
      </c>
    </row>
    <row r="447" spans="1:12" x14ac:dyDescent="0.2">
      <c r="A447" s="39" t="s">
        <v>1089</v>
      </c>
      <c r="B447" s="10" t="s">
        <v>1090</v>
      </c>
      <c r="C447" s="9" t="s">
        <v>1091</v>
      </c>
      <c r="D447" s="20">
        <v>-24.729379999999999</v>
      </c>
      <c r="E447" s="20">
        <v>18.040900000000001</v>
      </c>
      <c r="F447" s="63">
        <v>13</v>
      </c>
      <c r="G447" s="6">
        <f t="shared" si="30"/>
        <v>1.6424999999999998</v>
      </c>
      <c r="H447" s="49">
        <f t="shared" si="31"/>
        <v>21.352499999999999</v>
      </c>
      <c r="I447" s="63">
        <v>950</v>
      </c>
      <c r="J447" s="6">
        <f t="shared" si="32"/>
        <v>0.43799999999999994</v>
      </c>
      <c r="K447" s="57">
        <f t="shared" si="33"/>
        <v>416.09999999999997</v>
      </c>
      <c r="L447" s="53">
        <f t="shared" si="34"/>
        <v>437.45249999999999</v>
      </c>
    </row>
    <row r="448" spans="1:12" x14ac:dyDescent="0.2">
      <c r="A448" s="37" t="s">
        <v>1092</v>
      </c>
      <c r="B448" s="5" t="s">
        <v>1093</v>
      </c>
      <c r="C448" s="7" t="s">
        <v>1091</v>
      </c>
      <c r="D448" s="19">
        <v>-24.814050000000002</v>
      </c>
      <c r="E448" s="13">
        <v>18.07996</v>
      </c>
      <c r="F448" s="37">
        <v>11</v>
      </c>
      <c r="G448" s="6">
        <f t="shared" si="30"/>
        <v>1.6424999999999998</v>
      </c>
      <c r="H448" s="49">
        <f t="shared" si="31"/>
        <v>18.067499999999999</v>
      </c>
      <c r="I448" s="37">
        <v>136</v>
      </c>
      <c r="J448" s="6">
        <f t="shared" si="32"/>
        <v>0.43799999999999994</v>
      </c>
      <c r="K448" s="57">
        <f t="shared" si="33"/>
        <v>59.567999999999991</v>
      </c>
      <c r="L448" s="53">
        <f t="shared" si="34"/>
        <v>77.635499999999993</v>
      </c>
    </row>
    <row r="449" spans="1:12" x14ac:dyDescent="0.2">
      <c r="A449" s="37" t="s">
        <v>631</v>
      </c>
      <c r="B449" s="5" t="s">
        <v>1094</v>
      </c>
      <c r="C449" s="7" t="s">
        <v>1091</v>
      </c>
      <c r="D449" s="20">
        <v>-24.844159999999999</v>
      </c>
      <c r="E449" s="20">
        <v>18.085899999999999</v>
      </c>
      <c r="F449" s="37"/>
      <c r="G449" s="6">
        <f t="shared" si="30"/>
        <v>1.6424999999999998</v>
      </c>
      <c r="H449" s="49">
        <f t="shared" si="31"/>
        <v>0</v>
      </c>
      <c r="I449" s="37"/>
      <c r="J449" s="6">
        <f t="shared" si="32"/>
        <v>0.43799999999999994</v>
      </c>
      <c r="K449" s="57">
        <f t="shared" si="33"/>
        <v>0</v>
      </c>
      <c r="L449" s="53">
        <f t="shared" si="34"/>
        <v>0</v>
      </c>
    </row>
    <row r="450" spans="1:12" x14ac:dyDescent="0.2">
      <c r="A450" s="37" t="s">
        <v>1095</v>
      </c>
      <c r="B450" s="5" t="s">
        <v>1096</v>
      </c>
      <c r="C450" s="7" t="s">
        <v>1091</v>
      </c>
      <c r="D450" s="19">
        <v>-24.225629999999999</v>
      </c>
      <c r="E450" s="13">
        <v>17.881920000000001</v>
      </c>
      <c r="F450" s="37">
        <v>106</v>
      </c>
      <c r="G450" s="6">
        <f t="shared" si="30"/>
        <v>1.6424999999999998</v>
      </c>
      <c r="H450" s="49">
        <f t="shared" si="31"/>
        <v>174.10499999999999</v>
      </c>
      <c r="I450" s="37">
        <v>773</v>
      </c>
      <c r="J450" s="6">
        <f t="shared" si="32"/>
        <v>0.43799999999999994</v>
      </c>
      <c r="K450" s="57">
        <f t="shared" si="33"/>
        <v>338.57399999999996</v>
      </c>
      <c r="L450" s="53">
        <f t="shared" si="34"/>
        <v>512.67899999999997</v>
      </c>
    </row>
    <row r="451" spans="1:12" x14ac:dyDescent="0.2">
      <c r="A451" s="37" t="s">
        <v>1097</v>
      </c>
      <c r="B451" s="5" t="s">
        <v>1098</v>
      </c>
      <c r="C451" s="7" t="s">
        <v>1091</v>
      </c>
      <c r="D451" s="19">
        <v>-24.783899999999999</v>
      </c>
      <c r="E451" s="13">
        <v>17.87677</v>
      </c>
      <c r="F451" s="37">
        <v>73</v>
      </c>
      <c r="G451" s="6">
        <f t="shared" ref="G451:G514" si="35">0.0045*365</f>
        <v>1.6424999999999998</v>
      </c>
      <c r="H451" s="49">
        <f t="shared" ref="H451:H514" si="36">F451*G451</f>
        <v>119.90249999999999</v>
      </c>
      <c r="I451" s="37">
        <v>364</v>
      </c>
      <c r="J451" s="6">
        <f t="shared" ref="J451:J514" si="37">0.0012*365</f>
        <v>0.43799999999999994</v>
      </c>
      <c r="K451" s="57">
        <f t="shared" ref="K451:K514" si="38">I451*J451</f>
        <v>159.43199999999999</v>
      </c>
      <c r="L451" s="53">
        <f t="shared" ref="L451:L514" si="39">K451+H451</f>
        <v>279.33449999999999</v>
      </c>
    </row>
    <row r="452" spans="1:12" x14ac:dyDescent="0.2">
      <c r="A452" s="39"/>
      <c r="B452" s="10" t="s">
        <v>1099</v>
      </c>
      <c r="C452" s="9"/>
      <c r="D452" s="13"/>
      <c r="E452" s="13"/>
      <c r="F452" s="39"/>
      <c r="G452" s="6">
        <f t="shared" si="35"/>
        <v>1.6424999999999998</v>
      </c>
      <c r="H452" s="49">
        <f t="shared" si="36"/>
        <v>0</v>
      </c>
      <c r="I452" s="39"/>
      <c r="J452" s="6">
        <f t="shared" si="37"/>
        <v>0.43799999999999994</v>
      </c>
      <c r="K452" s="57">
        <f t="shared" si="38"/>
        <v>0</v>
      </c>
      <c r="L452" s="53">
        <f t="shared" si="39"/>
        <v>0</v>
      </c>
    </row>
    <row r="453" spans="1:12" x14ac:dyDescent="0.2">
      <c r="A453" s="39" t="s">
        <v>1100</v>
      </c>
      <c r="B453" s="10" t="s">
        <v>1101</v>
      </c>
      <c r="C453" s="9" t="s">
        <v>1102</v>
      </c>
      <c r="D453" s="13">
        <v>-24.642189999999999</v>
      </c>
      <c r="E453" s="13">
        <v>18.023499999999999</v>
      </c>
      <c r="F453" s="39">
        <v>14</v>
      </c>
      <c r="G453" s="6">
        <f t="shared" si="35"/>
        <v>1.6424999999999998</v>
      </c>
      <c r="H453" s="49">
        <f t="shared" si="36"/>
        <v>22.994999999999997</v>
      </c>
      <c r="I453" s="39">
        <v>446</v>
      </c>
      <c r="J453" s="6">
        <f t="shared" si="37"/>
        <v>0.43799999999999994</v>
      </c>
      <c r="K453" s="57">
        <f t="shared" si="38"/>
        <v>195.34799999999998</v>
      </c>
      <c r="L453" s="53">
        <f t="shared" si="39"/>
        <v>218.34299999999999</v>
      </c>
    </row>
    <row r="454" spans="1:12" x14ac:dyDescent="0.2">
      <c r="A454" s="39" t="s">
        <v>1103</v>
      </c>
      <c r="B454" s="10" t="s">
        <v>1104</v>
      </c>
      <c r="C454" s="9" t="s">
        <v>1105</v>
      </c>
      <c r="D454" s="13"/>
      <c r="E454" s="13"/>
      <c r="F454" s="39"/>
      <c r="G454" s="6">
        <f t="shared" si="35"/>
        <v>1.6424999999999998</v>
      </c>
      <c r="H454" s="49">
        <f t="shared" si="36"/>
        <v>0</v>
      </c>
      <c r="I454" s="39"/>
      <c r="J454" s="6">
        <f t="shared" si="37"/>
        <v>0.43799999999999994</v>
      </c>
      <c r="K454" s="57">
        <f t="shared" si="38"/>
        <v>0</v>
      </c>
      <c r="L454" s="53">
        <f t="shared" si="39"/>
        <v>0</v>
      </c>
    </row>
    <row r="455" spans="1:12" x14ac:dyDescent="0.2">
      <c r="A455" s="39" t="s">
        <v>1106</v>
      </c>
      <c r="B455" s="10" t="s">
        <v>1107</v>
      </c>
      <c r="C455" s="9" t="s">
        <v>1108</v>
      </c>
      <c r="D455" s="13">
        <v>-24.369440000000001</v>
      </c>
      <c r="E455" s="13">
        <v>17.855370000000001</v>
      </c>
      <c r="F455" s="39"/>
      <c r="G455" s="6">
        <f t="shared" si="35"/>
        <v>1.6424999999999998</v>
      </c>
      <c r="H455" s="49">
        <f t="shared" si="36"/>
        <v>0</v>
      </c>
      <c r="I455" s="39"/>
      <c r="J455" s="6">
        <f t="shared" si="37"/>
        <v>0.43799999999999994</v>
      </c>
      <c r="K455" s="57">
        <f t="shared" si="38"/>
        <v>0</v>
      </c>
      <c r="L455" s="53">
        <f t="shared" si="39"/>
        <v>0</v>
      </c>
    </row>
    <row r="456" spans="1:12" x14ac:dyDescent="0.2">
      <c r="A456" s="39" t="s">
        <v>1109</v>
      </c>
      <c r="B456" s="10" t="s">
        <v>1110</v>
      </c>
      <c r="C456" s="9" t="s">
        <v>1111</v>
      </c>
      <c r="D456" s="13">
        <v>-24.297779999999999</v>
      </c>
      <c r="E456" s="13">
        <v>17.865169999999999</v>
      </c>
      <c r="F456" s="39">
        <v>10</v>
      </c>
      <c r="G456" s="6">
        <f t="shared" si="35"/>
        <v>1.6424999999999998</v>
      </c>
      <c r="H456" s="49">
        <f t="shared" si="36"/>
        <v>16.424999999999997</v>
      </c>
      <c r="I456" s="39">
        <v>1000</v>
      </c>
      <c r="J456" s="6">
        <f t="shared" si="37"/>
        <v>0.43799999999999994</v>
      </c>
      <c r="K456" s="57">
        <f t="shared" si="38"/>
        <v>437.99999999999994</v>
      </c>
      <c r="L456" s="53">
        <f t="shared" si="39"/>
        <v>454.42499999999995</v>
      </c>
    </row>
    <row r="457" spans="1:12" x14ac:dyDescent="0.2">
      <c r="A457" s="39" t="s">
        <v>1112</v>
      </c>
      <c r="B457" s="10" t="s">
        <v>1113</v>
      </c>
      <c r="C457" s="9"/>
      <c r="D457" s="13">
        <v>-24.377949999999998</v>
      </c>
      <c r="E457" s="13">
        <v>17.9148</v>
      </c>
      <c r="F457" s="39">
        <v>10</v>
      </c>
      <c r="G457" s="6">
        <f t="shared" si="35"/>
        <v>1.6424999999999998</v>
      </c>
      <c r="H457" s="49">
        <f t="shared" si="36"/>
        <v>16.424999999999997</v>
      </c>
      <c r="I457" s="39">
        <v>450</v>
      </c>
      <c r="J457" s="6">
        <f t="shared" si="37"/>
        <v>0.43799999999999994</v>
      </c>
      <c r="K457" s="57">
        <f t="shared" si="38"/>
        <v>197.09999999999997</v>
      </c>
      <c r="L457" s="53">
        <f t="shared" si="39"/>
        <v>213.52499999999998</v>
      </c>
    </row>
    <row r="458" spans="1:12" x14ac:dyDescent="0.2">
      <c r="A458" s="39" t="s">
        <v>783</v>
      </c>
      <c r="B458" s="10" t="s">
        <v>1114</v>
      </c>
      <c r="C458" s="9"/>
      <c r="D458" s="13"/>
      <c r="E458" s="13"/>
      <c r="F458" s="39"/>
      <c r="G458" s="6">
        <f t="shared" si="35"/>
        <v>1.6424999999999998</v>
      </c>
      <c r="H458" s="49">
        <f t="shared" si="36"/>
        <v>0</v>
      </c>
      <c r="I458" s="39"/>
      <c r="J458" s="6">
        <f t="shared" si="37"/>
        <v>0.43799999999999994</v>
      </c>
      <c r="K458" s="57">
        <f t="shared" si="38"/>
        <v>0</v>
      </c>
      <c r="L458" s="53">
        <f t="shared" si="39"/>
        <v>0</v>
      </c>
    </row>
    <row r="459" spans="1:12" x14ac:dyDescent="0.2">
      <c r="A459" s="39" t="s">
        <v>783</v>
      </c>
      <c r="B459" s="10" t="s">
        <v>1115</v>
      </c>
      <c r="C459" s="9" t="s">
        <v>783</v>
      </c>
      <c r="D459" s="13">
        <v>-24.429729999999999</v>
      </c>
      <c r="E459" s="13">
        <v>18.101320000000001</v>
      </c>
      <c r="F459" s="39">
        <v>140</v>
      </c>
      <c r="G459" s="6">
        <f t="shared" si="35"/>
        <v>1.6424999999999998</v>
      </c>
      <c r="H459" s="49">
        <f t="shared" si="36"/>
        <v>229.95</v>
      </c>
      <c r="I459" s="39">
        <v>2500</v>
      </c>
      <c r="J459" s="6">
        <f t="shared" si="37"/>
        <v>0.43799999999999994</v>
      </c>
      <c r="K459" s="57">
        <f t="shared" si="38"/>
        <v>1094.9999999999998</v>
      </c>
      <c r="L459" s="53">
        <f t="shared" si="39"/>
        <v>1324.9499999999998</v>
      </c>
    </row>
    <row r="460" spans="1:12" x14ac:dyDescent="0.2">
      <c r="A460" s="39" t="s">
        <v>783</v>
      </c>
      <c r="B460" s="10" t="s">
        <v>1116</v>
      </c>
      <c r="C460" s="9" t="s">
        <v>1117</v>
      </c>
      <c r="D460" s="13">
        <v>-24.455010000000001</v>
      </c>
      <c r="E460" s="13">
        <v>18.124929999999999</v>
      </c>
      <c r="F460" s="39">
        <v>27</v>
      </c>
      <c r="G460" s="6">
        <f t="shared" si="35"/>
        <v>1.6424999999999998</v>
      </c>
      <c r="H460" s="49">
        <f t="shared" si="36"/>
        <v>44.347499999999997</v>
      </c>
      <c r="I460" s="39">
        <v>360</v>
      </c>
      <c r="J460" s="6">
        <f t="shared" si="37"/>
        <v>0.43799999999999994</v>
      </c>
      <c r="K460" s="57">
        <f t="shared" si="38"/>
        <v>157.67999999999998</v>
      </c>
      <c r="L460" s="53">
        <f t="shared" si="39"/>
        <v>202.02749999999997</v>
      </c>
    </row>
    <row r="461" spans="1:12" x14ac:dyDescent="0.2">
      <c r="A461" s="39" t="s">
        <v>783</v>
      </c>
      <c r="B461" s="10" t="s">
        <v>1118</v>
      </c>
      <c r="C461" s="9" t="s">
        <v>1119</v>
      </c>
      <c r="D461" s="13"/>
      <c r="E461" s="13"/>
      <c r="F461" s="39"/>
      <c r="G461" s="6">
        <f t="shared" si="35"/>
        <v>1.6424999999999998</v>
      </c>
      <c r="H461" s="49">
        <f t="shared" si="36"/>
        <v>0</v>
      </c>
      <c r="I461" s="39"/>
      <c r="J461" s="6">
        <f t="shared" si="37"/>
        <v>0.43799999999999994</v>
      </c>
      <c r="K461" s="57">
        <f t="shared" si="38"/>
        <v>0</v>
      </c>
      <c r="L461" s="53">
        <f t="shared" si="39"/>
        <v>0</v>
      </c>
    </row>
    <row r="462" spans="1:12" x14ac:dyDescent="0.2">
      <c r="A462" s="39" t="s">
        <v>783</v>
      </c>
      <c r="B462" s="10" t="s">
        <v>1120</v>
      </c>
      <c r="C462" s="9" t="s">
        <v>1121</v>
      </c>
      <c r="D462" s="13">
        <v>-24.415659999999999</v>
      </c>
      <c r="E462" s="13">
        <v>17.97795</v>
      </c>
      <c r="F462" s="39">
        <v>50</v>
      </c>
      <c r="G462" s="6">
        <f t="shared" si="35"/>
        <v>1.6424999999999998</v>
      </c>
      <c r="H462" s="49">
        <f t="shared" si="36"/>
        <v>82.124999999999986</v>
      </c>
      <c r="I462" s="39">
        <v>200</v>
      </c>
      <c r="J462" s="6">
        <f t="shared" si="37"/>
        <v>0.43799999999999994</v>
      </c>
      <c r="K462" s="57">
        <f t="shared" si="38"/>
        <v>87.6</v>
      </c>
      <c r="L462" s="53">
        <f t="shared" si="39"/>
        <v>169.72499999999997</v>
      </c>
    </row>
    <row r="463" spans="1:12" x14ac:dyDescent="0.2">
      <c r="A463" s="37" t="s">
        <v>1122</v>
      </c>
      <c r="B463" s="5" t="s">
        <v>1123</v>
      </c>
      <c r="C463" s="7" t="s">
        <v>1124</v>
      </c>
      <c r="D463" s="13">
        <v>-24.29983</v>
      </c>
      <c r="E463" s="13">
        <v>18.200939999999999</v>
      </c>
      <c r="F463" s="37">
        <v>33</v>
      </c>
      <c r="G463" s="6">
        <f t="shared" si="35"/>
        <v>1.6424999999999998</v>
      </c>
      <c r="H463" s="49">
        <f t="shared" si="36"/>
        <v>54.202499999999993</v>
      </c>
      <c r="I463" s="37">
        <v>2212</v>
      </c>
      <c r="J463" s="6">
        <f t="shared" si="37"/>
        <v>0.43799999999999994</v>
      </c>
      <c r="K463" s="57">
        <f t="shared" si="38"/>
        <v>968.85599999999988</v>
      </c>
      <c r="L463" s="53">
        <f t="shared" si="39"/>
        <v>1023.0584999999999</v>
      </c>
    </row>
    <row r="464" spans="1:12" x14ac:dyDescent="0.2">
      <c r="A464" s="37" t="s">
        <v>1125</v>
      </c>
      <c r="B464" s="5" t="s">
        <v>1126</v>
      </c>
      <c r="C464" s="7" t="s">
        <v>1127</v>
      </c>
      <c r="D464" s="13">
        <v>-24.231770000000001</v>
      </c>
      <c r="E464" s="13">
        <v>18.186209999999999</v>
      </c>
      <c r="F464" s="37">
        <v>6</v>
      </c>
      <c r="G464" s="6">
        <f t="shared" si="35"/>
        <v>1.6424999999999998</v>
      </c>
      <c r="H464" s="49">
        <f t="shared" si="36"/>
        <v>9.8549999999999986</v>
      </c>
      <c r="I464" s="37">
        <v>1200</v>
      </c>
      <c r="J464" s="6">
        <f t="shared" si="37"/>
        <v>0.43799999999999994</v>
      </c>
      <c r="K464" s="57">
        <f t="shared" si="38"/>
        <v>525.59999999999991</v>
      </c>
      <c r="L464" s="53">
        <f t="shared" si="39"/>
        <v>535.45499999999993</v>
      </c>
    </row>
    <row r="465" spans="1:12" x14ac:dyDescent="0.2">
      <c r="A465" s="37" t="s">
        <v>336</v>
      </c>
      <c r="B465" s="5" t="s">
        <v>1128</v>
      </c>
      <c r="C465" s="7" t="s">
        <v>1129</v>
      </c>
      <c r="D465" s="13">
        <v>-24.289809999999999</v>
      </c>
      <c r="E465" s="13">
        <v>18.249880000000001</v>
      </c>
      <c r="F465" s="37">
        <v>0</v>
      </c>
      <c r="G465" s="6">
        <f t="shared" si="35"/>
        <v>1.6424999999999998</v>
      </c>
      <c r="H465" s="49">
        <f t="shared" si="36"/>
        <v>0</v>
      </c>
      <c r="I465" s="37">
        <v>1100</v>
      </c>
      <c r="J465" s="6">
        <f t="shared" si="37"/>
        <v>0.43799999999999994</v>
      </c>
      <c r="K465" s="57">
        <f t="shared" si="38"/>
        <v>481.79999999999995</v>
      </c>
      <c r="L465" s="53">
        <f t="shared" si="39"/>
        <v>481.79999999999995</v>
      </c>
    </row>
    <row r="466" spans="1:12" x14ac:dyDescent="0.2">
      <c r="A466" s="39" t="s">
        <v>1130</v>
      </c>
      <c r="B466" s="10" t="s">
        <v>1131</v>
      </c>
      <c r="C466" s="9"/>
      <c r="D466" s="13"/>
      <c r="E466" s="13"/>
      <c r="F466" s="39">
        <v>13</v>
      </c>
      <c r="G466" s="6">
        <f t="shared" si="35"/>
        <v>1.6424999999999998</v>
      </c>
      <c r="H466" s="49">
        <f t="shared" si="36"/>
        <v>21.352499999999999</v>
      </c>
      <c r="I466" s="39">
        <v>1025</v>
      </c>
      <c r="J466" s="6">
        <f t="shared" si="37"/>
        <v>0.43799999999999994</v>
      </c>
      <c r="K466" s="57">
        <f t="shared" si="38"/>
        <v>448.94999999999993</v>
      </c>
      <c r="L466" s="53">
        <f t="shared" si="39"/>
        <v>470.30249999999995</v>
      </c>
    </row>
    <row r="467" spans="1:12" x14ac:dyDescent="0.2">
      <c r="A467" s="37" t="s">
        <v>1132</v>
      </c>
      <c r="B467" s="5" t="s">
        <v>1133</v>
      </c>
      <c r="C467" s="7" t="s">
        <v>1134</v>
      </c>
      <c r="D467" s="13">
        <v>-24.286960000000001</v>
      </c>
      <c r="E467" s="13">
        <v>18.11458</v>
      </c>
      <c r="F467" s="37"/>
      <c r="G467" s="6">
        <f t="shared" si="35"/>
        <v>1.6424999999999998</v>
      </c>
      <c r="H467" s="49">
        <f t="shared" si="36"/>
        <v>0</v>
      </c>
      <c r="I467" s="37"/>
      <c r="J467" s="6">
        <f t="shared" si="37"/>
        <v>0.43799999999999994</v>
      </c>
      <c r="K467" s="57">
        <f t="shared" si="38"/>
        <v>0</v>
      </c>
      <c r="L467" s="53">
        <f t="shared" si="39"/>
        <v>0</v>
      </c>
    </row>
    <row r="468" spans="1:12" x14ac:dyDescent="0.2">
      <c r="A468" s="39" t="s">
        <v>1135</v>
      </c>
      <c r="B468" s="10" t="s">
        <v>1136</v>
      </c>
      <c r="C468" s="9" t="s">
        <v>1137</v>
      </c>
      <c r="D468" s="13">
        <v>-24.440390000000001</v>
      </c>
      <c r="E468" s="13">
        <v>18.199290000000001</v>
      </c>
      <c r="F468" s="39">
        <v>11</v>
      </c>
      <c r="G468" s="6">
        <f t="shared" si="35"/>
        <v>1.6424999999999998</v>
      </c>
      <c r="H468" s="49">
        <f t="shared" si="36"/>
        <v>18.067499999999999</v>
      </c>
      <c r="I468" s="39">
        <v>930</v>
      </c>
      <c r="J468" s="6">
        <f t="shared" si="37"/>
        <v>0.43799999999999994</v>
      </c>
      <c r="K468" s="57">
        <f t="shared" si="38"/>
        <v>407.34</v>
      </c>
      <c r="L468" s="53">
        <f t="shared" si="39"/>
        <v>425.40749999999997</v>
      </c>
    </row>
    <row r="469" spans="1:12" x14ac:dyDescent="0.2">
      <c r="A469" s="39" t="s">
        <v>1138</v>
      </c>
      <c r="B469" s="10" t="s">
        <v>1139</v>
      </c>
      <c r="C469" s="9"/>
      <c r="D469" s="13">
        <v>-24.390940000000001</v>
      </c>
      <c r="E469" s="13">
        <v>18.224</v>
      </c>
      <c r="F469" s="39">
        <v>2</v>
      </c>
      <c r="G469" s="6">
        <f t="shared" si="35"/>
        <v>1.6424999999999998</v>
      </c>
      <c r="H469" s="49">
        <f t="shared" si="36"/>
        <v>3.2849999999999997</v>
      </c>
      <c r="I469" s="39">
        <v>1350</v>
      </c>
      <c r="J469" s="6">
        <f t="shared" si="37"/>
        <v>0.43799999999999994</v>
      </c>
      <c r="K469" s="57">
        <f t="shared" si="38"/>
        <v>591.29999999999995</v>
      </c>
      <c r="L469" s="53">
        <f t="shared" si="39"/>
        <v>594.58499999999992</v>
      </c>
    </row>
    <row r="470" spans="1:12" x14ac:dyDescent="0.2">
      <c r="A470" s="39" t="s">
        <v>1140</v>
      </c>
      <c r="B470" s="10" t="s">
        <v>1141</v>
      </c>
      <c r="C470" s="9" t="s">
        <v>1142</v>
      </c>
      <c r="D470" s="13">
        <v>-24.652999999999999</v>
      </c>
      <c r="E470" s="13">
        <v>18.177250000000001</v>
      </c>
      <c r="F470" s="39">
        <v>104</v>
      </c>
      <c r="G470" s="6">
        <f t="shared" si="35"/>
        <v>1.6424999999999998</v>
      </c>
      <c r="H470" s="49">
        <f t="shared" si="36"/>
        <v>170.82</v>
      </c>
      <c r="I470" s="39">
        <v>1650</v>
      </c>
      <c r="J470" s="6">
        <f t="shared" si="37"/>
        <v>0.43799999999999994</v>
      </c>
      <c r="K470" s="57">
        <f t="shared" si="38"/>
        <v>722.69999999999993</v>
      </c>
      <c r="L470" s="53">
        <f t="shared" si="39"/>
        <v>893.52</v>
      </c>
    </row>
    <row r="471" spans="1:12" x14ac:dyDescent="0.2">
      <c r="A471" s="39" t="s">
        <v>1140</v>
      </c>
      <c r="B471" s="10" t="s">
        <v>1143</v>
      </c>
      <c r="C471" s="9" t="s">
        <v>1144</v>
      </c>
      <c r="D471" s="13">
        <v>-24.554030000000001</v>
      </c>
      <c r="E471" s="13">
        <v>18.22935</v>
      </c>
      <c r="F471" s="39">
        <v>36</v>
      </c>
      <c r="G471" s="6">
        <f t="shared" si="35"/>
        <v>1.6424999999999998</v>
      </c>
      <c r="H471" s="49">
        <f t="shared" si="36"/>
        <v>59.129999999999995</v>
      </c>
      <c r="I471" s="39">
        <v>1550</v>
      </c>
      <c r="J471" s="6">
        <f t="shared" si="37"/>
        <v>0.43799999999999994</v>
      </c>
      <c r="K471" s="57">
        <f t="shared" si="38"/>
        <v>678.89999999999986</v>
      </c>
      <c r="L471" s="53">
        <f t="shared" si="39"/>
        <v>738.02999999999986</v>
      </c>
    </row>
    <row r="472" spans="1:12" x14ac:dyDescent="0.2">
      <c r="A472" s="39" t="s">
        <v>1145</v>
      </c>
      <c r="B472" s="10" t="s">
        <v>1146</v>
      </c>
      <c r="C472" s="9" t="s">
        <v>1147</v>
      </c>
      <c r="D472" s="13"/>
      <c r="E472" s="13"/>
      <c r="F472" s="39">
        <v>23</v>
      </c>
      <c r="G472" s="6">
        <f t="shared" si="35"/>
        <v>1.6424999999999998</v>
      </c>
      <c r="H472" s="49">
        <f t="shared" si="36"/>
        <v>37.777499999999996</v>
      </c>
      <c r="I472" s="39">
        <v>1680</v>
      </c>
      <c r="J472" s="6">
        <f t="shared" si="37"/>
        <v>0.43799999999999994</v>
      </c>
      <c r="K472" s="57">
        <f t="shared" si="38"/>
        <v>735.83999999999992</v>
      </c>
      <c r="L472" s="53">
        <f t="shared" si="39"/>
        <v>773.61749999999995</v>
      </c>
    </row>
    <row r="473" spans="1:12" x14ac:dyDescent="0.2">
      <c r="A473" s="37" t="s">
        <v>1148</v>
      </c>
      <c r="B473" s="5" t="s">
        <v>1149</v>
      </c>
      <c r="C473" s="7" t="s">
        <v>1150</v>
      </c>
      <c r="D473" s="13">
        <v>-24.525600000000001</v>
      </c>
      <c r="E473" s="13">
        <v>18.284109999999998</v>
      </c>
      <c r="F473" s="37">
        <v>19</v>
      </c>
      <c r="G473" s="6">
        <f t="shared" si="35"/>
        <v>1.6424999999999998</v>
      </c>
      <c r="H473" s="49">
        <f t="shared" si="36"/>
        <v>31.207499999999996</v>
      </c>
      <c r="I473" s="37">
        <v>725</v>
      </c>
      <c r="J473" s="6">
        <f t="shared" si="37"/>
        <v>0.43799999999999994</v>
      </c>
      <c r="K473" s="57">
        <f t="shared" si="38"/>
        <v>317.54999999999995</v>
      </c>
      <c r="L473" s="53">
        <f t="shared" si="39"/>
        <v>348.75749999999994</v>
      </c>
    </row>
    <row r="474" spans="1:12" x14ac:dyDescent="0.2">
      <c r="A474" s="39" t="s">
        <v>41</v>
      </c>
      <c r="B474" s="10" t="s">
        <v>1151</v>
      </c>
      <c r="C474" s="9" t="s">
        <v>1152</v>
      </c>
      <c r="D474" s="13">
        <v>-24.5715</v>
      </c>
      <c r="E474" s="13">
        <v>18.337969999999999</v>
      </c>
      <c r="F474" s="39">
        <v>14</v>
      </c>
      <c r="G474" s="6">
        <f t="shared" si="35"/>
        <v>1.6424999999999998</v>
      </c>
      <c r="H474" s="49">
        <f t="shared" si="36"/>
        <v>22.994999999999997</v>
      </c>
      <c r="I474" s="39">
        <v>440</v>
      </c>
      <c r="J474" s="6">
        <f t="shared" si="37"/>
        <v>0.43799999999999994</v>
      </c>
      <c r="K474" s="57">
        <f t="shared" si="38"/>
        <v>192.71999999999997</v>
      </c>
      <c r="L474" s="53">
        <f t="shared" si="39"/>
        <v>215.71499999999997</v>
      </c>
    </row>
    <row r="475" spans="1:12" x14ac:dyDescent="0.2">
      <c r="A475" s="39" t="s">
        <v>499</v>
      </c>
      <c r="B475" s="10" t="s">
        <v>1153</v>
      </c>
      <c r="C475" s="9" t="s">
        <v>1154</v>
      </c>
      <c r="D475" s="13">
        <v>-24.538049999999998</v>
      </c>
      <c r="E475" s="13">
        <v>18.339600000000001</v>
      </c>
      <c r="F475" s="39">
        <v>7</v>
      </c>
      <c r="G475" s="6">
        <f t="shared" si="35"/>
        <v>1.6424999999999998</v>
      </c>
      <c r="H475" s="49">
        <f t="shared" si="36"/>
        <v>11.497499999999999</v>
      </c>
      <c r="I475" s="39">
        <v>420</v>
      </c>
      <c r="J475" s="6">
        <f t="shared" si="37"/>
        <v>0.43799999999999994</v>
      </c>
      <c r="K475" s="57">
        <f t="shared" si="38"/>
        <v>183.95999999999998</v>
      </c>
      <c r="L475" s="53">
        <f t="shared" si="39"/>
        <v>195.45749999999998</v>
      </c>
    </row>
    <row r="476" spans="1:12" x14ac:dyDescent="0.2">
      <c r="A476" s="39" t="s">
        <v>1155</v>
      </c>
      <c r="B476" s="10" t="s">
        <v>1156</v>
      </c>
      <c r="C476" s="9" t="s">
        <v>1157</v>
      </c>
      <c r="D476" s="13">
        <v>-24.38036</v>
      </c>
      <c r="E476" s="13">
        <v>18.302240000000001</v>
      </c>
      <c r="F476" s="39">
        <v>7</v>
      </c>
      <c r="G476" s="6">
        <f t="shared" si="35"/>
        <v>1.6424999999999998</v>
      </c>
      <c r="H476" s="49">
        <f t="shared" si="36"/>
        <v>11.497499999999999</v>
      </c>
      <c r="I476" s="39">
        <v>660</v>
      </c>
      <c r="J476" s="6">
        <f t="shared" si="37"/>
        <v>0.43799999999999994</v>
      </c>
      <c r="K476" s="57">
        <f t="shared" si="38"/>
        <v>289.08</v>
      </c>
      <c r="L476" s="53">
        <f t="shared" si="39"/>
        <v>300.57749999999999</v>
      </c>
    </row>
    <row r="477" spans="1:12" x14ac:dyDescent="0.2">
      <c r="A477" s="39" t="s">
        <v>1158</v>
      </c>
      <c r="B477" s="10" t="s">
        <v>1159</v>
      </c>
      <c r="C477" s="9" t="s">
        <v>1160</v>
      </c>
      <c r="D477" s="13"/>
      <c r="E477" s="13"/>
      <c r="F477" s="39">
        <v>0</v>
      </c>
      <c r="G477" s="6">
        <f t="shared" si="35"/>
        <v>1.6424999999999998</v>
      </c>
      <c r="H477" s="49">
        <f t="shared" si="36"/>
        <v>0</v>
      </c>
      <c r="I477" s="39">
        <v>300</v>
      </c>
      <c r="J477" s="6">
        <f t="shared" si="37"/>
        <v>0.43799999999999994</v>
      </c>
      <c r="K477" s="57">
        <f t="shared" si="38"/>
        <v>131.39999999999998</v>
      </c>
      <c r="L477" s="53">
        <f t="shared" si="39"/>
        <v>131.39999999999998</v>
      </c>
    </row>
    <row r="478" spans="1:12" x14ac:dyDescent="0.2">
      <c r="A478" s="37" t="s">
        <v>1161</v>
      </c>
      <c r="B478" s="5" t="s">
        <v>1162</v>
      </c>
      <c r="C478" s="7" t="s">
        <v>1163</v>
      </c>
      <c r="D478" s="13">
        <v>-24.21509</v>
      </c>
      <c r="E478" s="13">
        <v>18.298780000000001</v>
      </c>
      <c r="F478" s="37">
        <f>45+17</f>
        <v>62</v>
      </c>
      <c r="G478" s="6">
        <f t="shared" si="35"/>
        <v>1.6424999999999998</v>
      </c>
      <c r="H478" s="49">
        <f t="shared" si="36"/>
        <v>101.83499999999999</v>
      </c>
      <c r="I478" s="37">
        <f>17+350+1300</f>
        <v>1667</v>
      </c>
      <c r="J478" s="6">
        <f t="shared" si="37"/>
        <v>0.43799999999999994</v>
      </c>
      <c r="K478" s="57">
        <f t="shared" si="38"/>
        <v>730.14599999999996</v>
      </c>
      <c r="L478" s="53">
        <f t="shared" si="39"/>
        <v>831.98099999999999</v>
      </c>
    </row>
    <row r="479" spans="1:12" x14ac:dyDescent="0.2">
      <c r="A479" s="37" t="s">
        <v>1164</v>
      </c>
      <c r="B479" s="5" t="s">
        <v>1165</v>
      </c>
      <c r="C479" s="7" t="s">
        <v>1166</v>
      </c>
      <c r="D479" s="13">
        <v>-24.2621</v>
      </c>
      <c r="E479" s="13">
        <v>18.29992</v>
      </c>
      <c r="F479" s="37">
        <v>17</v>
      </c>
      <c r="G479" s="6">
        <f t="shared" si="35"/>
        <v>1.6424999999999998</v>
      </c>
      <c r="H479" s="49">
        <f t="shared" si="36"/>
        <v>27.922499999999996</v>
      </c>
      <c r="I479" s="37">
        <v>1700</v>
      </c>
      <c r="J479" s="6">
        <f t="shared" si="37"/>
        <v>0.43799999999999994</v>
      </c>
      <c r="K479" s="57">
        <f t="shared" si="38"/>
        <v>744.59999999999991</v>
      </c>
      <c r="L479" s="53">
        <f t="shared" si="39"/>
        <v>772.52249999999992</v>
      </c>
    </row>
    <row r="480" spans="1:12" x14ac:dyDescent="0.2">
      <c r="A480" s="37" t="s">
        <v>34</v>
      </c>
      <c r="B480" s="5" t="s">
        <v>1167</v>
      </c>
      <c r="C480" s="7" t="s">
        <v>1168</v>
      </c>
      <c r="D480" s="13">
        <v>-24.141549999999999</v>
      </c>
      <c r="E480" s="13">
        <v>18.301760000000002</v>
      </c>
      <c r="F480" s="37">
        <v>5</v>
      </c>
      <c r="G480" s="6">
        <f t="shared" si="35"/>
        <v>1.6424999999999998</v>
      </c>
      <c r="H480" s="49">
        <f t="shared" si="36"/>
        <v>8.2124999999999986</v>
      </c>
      <c r="I480" s="37">
        <v>850</v>
      </c>
      <c r="J480" s="6">
        <f t="shared" si="37"/>
        <v>0.43799999999999994</v>
      </c>
      <c r="K480" s="57">
        <f t="shared" si="38"/>
        <v>372.29999999999995</v>
      </c>
      <c r="L480" s="53">
        <f t="shared" si="39"/>
        <v>380.51249999999993</v>
      </c>
    </row>
    <row r="481" spans="1:12" x14ac:dyDescent="0.2">
      <c r="A481" s="37" t="s">
        <v>34</v>
      </c>
      <c r="B481" s="5" t="s">
        <v>1169</v>
      </c>
      <c r="C481" s="7" t="s">
        <v>1170</v>
      </c>
      <c r="D481" s="13"/>
      <c r="E481" s="13"/>
      <c r="F481" s="37">
        <v>0</v>
      </c>
      <c r="G481" s="6">
        <f t="shared" si="35"/>
        <v>1.6424999999999998</v>
      </c>
      <c r="H481" s="49">
        <f t="shared" si="36"/>
        <v>0</v>
      </c>
      <c r="I481" s="37">
        <v>750</v>
      </c>
      <c r="J481" s="6">
        <f t="shared" si="37"/>
        <v>0.43799999999999994</v>
      </c>
      <c r="K481" s="57">
        <f t="shared" si="38"/>
        <v>328.49999999999994</v>
      </c>
      <c r="L481" s="53">
        <f t="shared" si="39"/>
        <v>328.49999999999994</v>
      </c>
    </row>
    <row r="482" spans="1:12" x14ac:dyDescent="0.2">
      <c r="A482" s="37" t="s">
        <v>1171</v>
      </c>
      <c r="B482" s="5" t="s">
        <v>1172</v>
      </c>
      <c r="C482" s="7" t="s">
        <v>1173</v>
      </c>
      <c r="D482" s="13">
        <v>-24.03858</v>
      </c>
      <c r="E482" s="13">
        <v>18.34918</v>
      </c>
      <c r="F482" s="37">
        <v>55</v>
      </c>
      <c r="G482" s="6">
        <f t="shared" si="35"/>
        <v>1.6424999999999998</v>
      </c>
      <c r="H482" s="49">
        <f t="shared" si="36"/>
        <v>90.337499999999991</v>
      </c>
      <c r="I482" s="37">
        <v>180</v>
      </c>
      <c r="J482" s="6">
        <f t="shared" si="37"/>
        <v>0.43799999999999994</v>
      </c>
      <c r="K482" s="57">
        <f t="shared" si="38"/>
        <v>78.839999999999989</v>
      </c>
      <c r="L482" s="53">
        <f t="shared" si="39"/>
        <v>169.17749999999998</v>
      </c>
    </row>
    <row r="483" spans="1:12" x14ac:dyDescent="0.2">
      <c r="A483" s="37" t="s">
        <v>1174</v>
      </c>
      <c r="B483" s="5" t="s">
        <v>1175</v>
      </c>
      <c r="C483" s="7" t="s">
        <v>1176</v>
      </c>
      <c r="D483" s="13">
        <v>-24.081150000000001</v>
      </c>
      <c r="E483" s="13">
        <v>18.496300000000002</v>
      </c>
      <c r="F483" s="37">
        <v>104</v>
      </c>
      <c r="G483" s="6">
        <f t="shared" si="35"/>
        <v>1.6424999999999998</v>
      </c>
      <c r="H483" s="49">
        <f t="shared" si="36"/>
        <v>170.82</v>
      </c>
      <c r="I483" s="37">
        <v>2232</v>
      </c>
      <c r="J483" s="6">
        <f t="shared" si="37"/>
        <v>0.43799999999999994</v>
      </c>
      <c r="K483" s="57">
        <f t="shared" si="38"/>
        <v>977.61599999999987</v>
      </c>
      <c r="L483" s="53">
        <f t="shared" si="39"/>
        <v>1148.4359999999999</v>
      </c>
    </row>
    <row r="484" spans="1:12" x14ac:dyDescent="0.2">
      <c r="A484" s="42" t="s">
        <v>1177</v>
      </c>
      <c r="B484" s="10" t="s">
        <v>1178</v>
      </c>
      <c r="C484" s="10" t="s">
        <v>1179</v>
      </c>
      <c r="D484" s="13"/>
      <c r="E484" s="13"/>
      <c r="F484" s="42"/>
      <c r="G484" s="6">
        <f t="shared" si="35"/>
        <v>1.6424999999999998</v>
      </c>
      <c r="H484" s="49">
        <f t="shared" si="36"/>
        <v>0</v>
      </c>
      <c r="I484" s="42">
        <v>500</v>
      </c>
      <c r="J484" s="6">
        <f t="shared" si="37"/>
        <v>0.43799999999999994</v>
      </c>
      <c r="K484" s="57">
        <f t="shared" si="38"/>
        <v>218.99999999999997</v>
      </c>
      <c r="L484" s="53">
        <f t="shared" si="39"/>
        <v>218.99999999999997</v>
      </c>
    </row>
    <row r="485" spans="1:12" x14ac:dyDescent="0.2">
      <c r="A485" s="42" t="s">
        <v>1180</v>
      </c>
      <c r="B485" s="10" t="s">
        <v>1181</v>
      </c>
      <c r="C485" s="10" t="s">
        <v>1182</v>
      </c>
      <c r="D485" s="13">
        <v>-24.0852</v>
      </c>
      <c r="E485" s="13">
        <v>18.552230000000002</v>
      </c>
      <c r="F485" s="42">
        <v>300</v>
      </c>
      <c r="G485" s="6">
        <f t="shared" si="35"/>
        <v>1.6424999999999998</v>
      </c>
      <c r="H485" s="49">
        <f t="shared" si="36"/>
        <v>492.74999999999994</v>
      </c>
      <c r="I485" s="42">
        <v>1430</v>
      </c>
      <c r="J485" s="6">
        <f t="shared" si="37"/>
        <v>0.43799999999999994</v>
      </c>
      <c r="K485" s="57">
        <f t="shared" si="38"/>
        <v>626.33999999999992</v>
      </c>
      <c r="L485" s="53">
        <f t="shared" si="39"/>
        <v>1119.0899999999999</v>
      </c>
    </row>
    <row r="486" spans="1:12" x14ac:dyDescent="0.2">
      <c r="A486" s="42" t="s">
        <v>1183</v>
      </c>
      <c r="B486" s="10" t="s">
        <v>1184</v>
      </c>
      <c r="C486" s="10" t="s">
        <v>1185</v>
      </c>
      <c r="D486" s="13">
        <v>-24.102460000000001</v>
      </c>
      <c r="E486" s="13">
        <v>18.609660000000002</v>
      </c>
      <c r="F486" s="42">
        <v>80</v>
      </c>
      <c r="G486" s="6">
        <f t="shared" si="35"/>
        <v>1.6424999999999998</v>
      </c>
      <c r="H486" s="49">
        <f t="shared" si="36"/>
        <v>131.39999999999998</v>
      </c>
      <c r="I486" s="42">
        <v>1680</v>
      </c>
      <c r="J486" s="6">
        <f t="shared" si="37"/>
        <v>0.43799999999999994</v>
      </c>
      <c r="K486" s="57">
        <f t="shared" si="38"/>
        <v>735.83999999999992</v>
      </c>
      <c r="L486" s="53">
        <f t="shared" si="39"/>
        <v>867.2399999999999</v>
      </c>
    </row>
    <row r="487" spans="1:12" x14ac:dyDescent="0.2">
      <c r="A487" s="42" t="s">
        <v>39</v>
      </c>
      <c r="B487" s="10" t="s">
        <v>1186</v>
      </c>
      <c r="C487" s="10" t="s">
        <v>800</v>
      </c>
      <c r="D487" s="13">
        <v>-24.164000000000001</v>
      </c>
      <c r="E487" s="13">
        <v>18.553229999999999</v>
      </c>
      <c r="F487" s="42">
        <v>5</v>
      </c>
      <c r="G487" s="6">
        <f t="shared" si="35"/>
        <v>1.6424999999999998</v>
      </c>
      <c r="H487" s="49">
        <f t="shared" si="36"/>
        <v>8.2124999999999986</v>
      </c>
      <c r="I487" s="42">
        <f>800+1050+65</f>
        <v>1915</v>
      </c>
      <c r="J487" s="6">
        <f t="shared" si="37"/>
        <v>0.43799999999999994</v>
      </c>
      <c r="K487" s="57">
        <f t="shared" si="38"/>
        <v>838.76999999999987</v>
      </c>
      <c r="L487" s="53">
        <f t="shared" si="39"/>
        <v>846.98249999999985</v>
      </c>
    </row>
    <row r="488" spans="1:12" x14ac:dyDescent="0.2">
      <c r="A488" s="39" t="s">
        <v>1187</v>
      </c>
      <c r="B488" s="10" t="s">
        <v>1188</v>
      </c>
      <c r="C488" s="9"/>
      <c r="D488" s="13">
        <v>-24.193940000000001</v>
      </c>
      <c r="E488" s="13">
        <v>18.709479999999999</v>
      </c>
      <c r="F488" s="39">
        <v>55</v>
      </c>
      <c r="G488" s="6">
        <f t="shared" si="35"/>
        <v>1.6424999999999998</v>
      </c>
      <c r="H488" s="49">
        <f t="shared" si="36"/>
        <v>90.337499999999991</v>
      </c>
      <c r="I488" s="39">
        <v>1688</v>
      </c>
      <c r="J488" s="6">
        <f t="shared" si="37"/>
        <v>0.43799999999999994</v>
      </c>
      <c r="K488" s="57">
        <f t="shared" si="38"/>
        <v>739.34399999999994</v>
      </c>
      <c r="L488" s="53">
        <f t="shared" si="39"/>
        <v>829.68149999999991</v>
      </c>
    </row>
    <row r="489" spans="1:12" x14ac:dyDescent="0.2">
      <c r="A489" s="39" t="s">
        <v>44</v>
      </c>
      <c r="B489" s="10" t="s">
        <v>1189</v>
      </c>
      <c r="C489" s="9" t="s">
        <v>1190</v>
      </c>
      <c r="D489" s="13">
        <v>-24.193940000000001</v>
      </c>
      <c r="E489" s="13">
        <v>18.709479999999999</v>
      </c>
      <c r="F489" s="39">
        <v>60</v>
      </c>
      <c r="G489" s="6">
        <f t="shared" si="35"/>
        <v>1.6424999999999998</v>
      </c>
      <c r="H489" s="49">
        <f t="shared" si="36"/>
        <v>98.55</v>
      </c>
      <c r="I489" s="39">
        <v>2040</v>
      </c>
      <c r="J489" s="6">
        <f t="shared" si="37"/>
        <v>0.43799999999999994</v>
      </c>
      <c r="K489" s="57">
        <f t="shared" si="38"/>
        <v>893.51999999999987</v>
      </c>
      <c r="L489" s="53">
        <f t="shared" si="39"/>
        <v>992.06999999999982</v>
      </c>
    </row>
    <row r="490" spans="1:12" x14ac:dyDescent="0.2">
      <c r="A490" s="39" t="s">
        <v>37</v>
      </c>
      <c r="B490" s="10" t="s">
        <v>1191</v>
      </c>
      <c r="C490" s="9" t="s">
        <v>1192</v>
      </c>
      <c r="D490" s="13">
        <v>-24.22946</v>
      </c>
      <c r="E490" s="13">
        <v>18.651109999999999</v>
      </c>
      <c r="F490" s="39">
        <v>36</v>
      </c>
      <c r="G490" s="6">
        <f t="shared" si="35"/>
        <v>1.6424999999999998</v>
      </c>
      <c r="H490" s="49">
        <f t="shared" si="36"/>
        <v>59.129999999999995</v>
      </c>
      <c r="I490" s="39">
        <v>900</v>
      </c>
      <c r="J490" s="6">
        <f t="shared" si="37"/>
        <v>0.43799999999999994</v>
      </c>
      <c r="K490" s="57">
        <f t="shared" si="38"/>
        <v>394.19999999999993</v>
      </c>
      <c r="L490" s="53">
        <f t="shared" si="39"/>
        <v>453.32999999999993</v>
      </c>
    </row>
    <row r="491" spans="1:12" x14ac:dyDescent="0.2">
      <c r="A491" s="39" t="s">
        <v>45</v>
      </c>
      <c r="B491" s="10" t="s">
        <v>1193</v>
      </c>
      <c r="C491" s="9" t="s">
        <v>1194</v>
      </c>
      <c r="D491" s="13">
        <v>-24.284569999999999</v>
      </c>
      <c r="E491" s="13">
        <v>18.58455</v>
      </c>
      <c r="F491" s="39">
        <v>50</v>
      </c>
      <c r="G491" s="6">
        <f t="shared" si="35"/>
        <v>1.6424999999999998</v>
      </c>
      <c r="H491" s="49">
        <f t="shared" si="36"/>
        <v>82.124999999999986</v>
      </c>
      <c r="I491" s="39">
        <v>1210</v>
      </c>
      <c r="J491" s="6">
        <f t="shared" si="37"/>
        <v>0.43799999999999994</v>
      </c>
      <c r="K491" s="57">
        <f t="shared" si="38"/>
        <v>529.9799999999999</v>
      </c>
      <c r="L491" s="53">
        <f t="shared" si="39"/>
        <v>612.1049999999999</v>
      </c>
    </row>
    <row r="492" spans="1:12" x14ac:dyDescent="0.2">
      <c r="A492" s="39" t="s">
        <v>38</v>
      </c>
      <c r="B492" s="10" t="s">
        <v>1195</v>
      </c>
      <c r="C492" s="9" t="s">
        <v>1196</v>
      </c>
      <c r="D492" s="13">
        <v>-24.20506</v>
      </c>
      <c r="E492" s="13">
        <v>18.57132</v>
      </c>
      <c r="F492" s="39">
        <v>110</v>
      </c>
      <c r="G492" s="6">
        <f t="shared" si="35"/>
        <v>1.6424999999999998</v>
      </c>
      <c r="H492" s="49">
        <f t="shared" si="36"/>
        <v>180.67499999999998</v>
      </c>
      <c r="I492" s="39">
        <v>1300</v>
      </c>
      <c r="J492" s="6">
        <f t="shared" si="37"/>
        <v>0.43799999999999994</v>
      </c>
      <c r="K492" s="57">
        <f t="shared" si="38"/>
        <v>569.4</v>
      </c>
      <c r="L492" s="53">
        <f t="shared" si="39"/>
        <v>750.07499999999993</v>
      </c>
    </row>
    <row r="493" spans="1:12" x14ac:dyDescent="0.2">
      <c r="A493" s="37" t="s">
        <v>1197</v>
      </c>
      <c r="B493" s="5" t="s">
        <v>1198</v>
      </c>
      <c r="C493" s="7" t="s">
        <v>1199</v>
      </c>
      <c r="D493" s="13">
        <v>-24.151499999999999</v>
      </c>
      <c r="E493" s="13">
        <v>18.47842</v>
      </c>
      <c r="F493" s="37">
        <v>90</v>
      </c>
      <c r="G493" s="6">
        <f t="shared" si="35"/>
        <v>1.6424999999999998</v>
      </c>
      <c r="H493" s="49">
        <f t="shared" si="36"/>
        <v>147.82499999999999</v>
      </c>
      <c r="I493" s="37">
        <v>3141</v>
      </c>
      <c r="J493" s="6">
        <f t="shared" si="37"/>
        <v>0.43799999999999994</v>
      </c>
      <c r="K493" s="57">
        <f t="shared" si="38"/>
        <v>1375.7579999999998</v>
      </c>
      <c r="L493" s="53">
        <f t="shared" si="39"/>
        <v>1523.5829999999999</v>
      </c>
    </row>
    <row r="494" spans="1:12" x14ac:dyDescent="0.2">
      <c r="A494" s="37" t="s">
        <v>1200</v>
      </c>
      <c r="B494" s="5" t="s">
        <v>1201</v>
      </c>
      <c r="C494" s="7" t="s">
        <v>1202</v>
      </c>
      <c r="D494" s="13"/>
      <c r="E494" s="13"/>
      <c r="F494" s="37">
        <v>150</v>
      </c>
      <c r="G494" s="6">
        <f t="shared" si="35"/>
        <v>1.6424999999999998</v>
      </c>
      <c r="H494" s="49">
        <f t="shared" si="36"/>
        <v>246.37499999999997</v>
      </c>
      <c r="I494" s="37">
        <v>2400</v>
      </c>
      <c r="J494" s="6">
        <f t="shared" si="37"/>
        <v>0.43799999999999994</v>
      </c>
      <c r="K494" s="57">
        <f t="shared" si="38"/>
        <v>1051.1999999999998</v>
      </c>
      <c r="L494" s="53">
        <f t="shared" si="39"/>
        <v>1297.5749999999998</v>
      </c>
    </row>
    <row r="495" spans="1:12" x14ac:dyDescent="0.2">
      <c r="A495" s="37" t="s">
        <v>25</v>
      </c>
      <c r="B495" s="5" t="s">
        <v>1203</v>
      </c>
      <c r="C495" s="7" t="s">
        <v>1204</v>
      </c>
      <c r="D495" s="13">
        <v>-24.21951</v>
      </c>
      <c r="E495" s="13">
        <v>18.408930000000002</v>
      </c>
      <c r="F495" s="37">
        <v>90</v>
      </c>
      <c r="G495" s="6">
        <f t="shared" si="35"/>
        <v>1.6424999999999998</v>
      </c>
      <c r="H495" s="49">
        <f t="shared" si="36"/>
        <v>147.82499999999999</v>
      </c>
      <c r="I495" s="37">
        <v>1684</v>
      </c>
      <c r="J495" s="6">
        <f t="shared" si="37"/>
        <v>0.43799999999999994</v>
      </c>
      <c r="K495" s="57">
        <f t="shared" si="38"/>
        <v>737.59199999999987</v>
      </c>
      <c r="L495" s="53">
        <f t="shared" si="39"/>
        <v>885.41699999999992</v>
      </c>
    </row>
    <row r="496" spans="1:12" x14ac:dyDescent="0.2">
      <c r="A496" s="39" t="s">
        <v>1205</v>
      </c>
      <c r="B496" s="10" t="s">
        <v>1203</v>
      </c>
      <c r="C496" s="9"/>
      <c r="D496" s="13">
        <v>-24.333269999999999</v>
      </c>
      <c r="E496" s="13">
        <v>18.42268</v>
      </c>
      <c r="F496" s="39">
        <v>6</v>
      </c>
      <c r="G496" s="6">
        <f t="shared" si="35"/>
        <v>1.6424999999999998</v>
      </c>
      <c r="H496" s="49">
        <f t="shared" si="36"/>
        <v>9.8549999999999986</v>
      </c>
      <c r="I496" s="39"/>
      <c r="J496" s="6">
        <f t="shared" si="37"/>
        <v>0.43799999999999994</v>
      </c>
      <c r="K496" s="57">
        <f t="shared" si="38"/>
        <v>0</v>
      </c>
      <c r="L496" s="53">
        <f t="shared" si="39"/>
        <v>9.8549999999999986</v>
      </c>
    </row>
    <row r="497" spans="1:12" x14ac:dyDescent="0.2">
      <c r="A497" s="37" t="s">
        <v>46</v>
      </c>
      <c r="B497" s="5" t="s">
        <v>1206</v>
      </c>
      <c r="C497" s="7" t="s">
        <v>1207</v>
      </c>
      <c r="D497" s="13">
        <v>-24.26</v>
      </c>
      <c r="E497" s="13">
        <v>18.527899999999999</v>
      </c>
      <c r="F497" s="37">
        <v>65</v>
      </c>
      <c r="G497" s="6">
        <f t="shared" si="35"/>
        <v>1.6424999999999998</v>
      </c>
      <c r="H497" s="49">
        <f t="shared" si="36"/>
        <v>106.76249999999999</v>
      </c>
      <c r="I497" s="37">
        <v>500</v>
      </c>
      <c r="J497" s="6">
        <f t="shared" si="37"/>
        <v>0.43799999999999994</v>
      </c>
      <c r="K497" s="57">
        <f t="shared" si="38"/>
        <v>218.99999999999997</v>
      </c>
      <c r="L497" s="53">
        <f t="shared" si="39"/>
        <v>325.76249999999993</v>
      </c>
    </row>
    <row r="498" spans="1:12" x14ac:dyDescent="0.2">
      <c r="A498" s="37" t="s">
        <v>1208</v>
      </c>
      <c r="B498" s="5" t="s">
        <v>1209</v>
      </c>
      <c r="C498" s="7" t="s">
        <v>1210</v>
      </c>
      <c r="D498" s="13">
        <v>-24.276759999999999</v>
      </c>
      <c r="E498" s="13">
        <v>18.480720000000002</v>
      </c>
      <c r="F498" s="37">
        <v>65</v>
      </c>
      <c r="G498" s="6">
        <f t="shared" si="35"/>
        <v>1.6424999999999998</v>
      </c>
      <c r="H498" s="49">
        <f t="shared" si="36"/>
        <v>106.76249999999999</v>
      </c>
      <c r="I498" s="37">
        <v>500</v>
      </c>
      <c r="J498" s="6">
        <f t="shared" si="37"/>
        <v>0.43799999999999994</v>
      </c>
      <c r="K498" s="57">
        <f t="shared" si="38"/>
        <v>218.99999999999997</v>
      </c>
      <c r="L498" s="53">
        <f t="shared" si="39"/>
        <v>325.76249999999993</v>
      </c>
    </row>
    <row r="499" spans="1:12" x14ac:dyDescent="0.2">
      <c r="A499" s="39" t="s">
        <v>1211</v>
      </c>
      <c r="B499" s="10" t="s">
        <v>1212</v>
      </c>
      <c r="C499" s="9"/>
      <c r="D499" s="13">
        <v>-24.320260000000001</v>
      </c>
      <c r="E499" s="13">
        <v>18.383099999999999</v>
      </c>
      <c r="F499" s="39">
        <v>3</v>
      </c>
      <c r="G499" s="6">
        <f t="shared" si="35"/>
        <v>1.6424999999999998</v>
      </c>
      <c r="H499" s="49">
        <f t="shared" si="36"/>
        <v>4.9274999999999993</v>
      </c>
      <c r="I499" s="39">
        <v>0</v>
      </c>
      <c r="J499" s="6">
        <f t="shared" si="37"/>
        <v>0.43799999999999994</v>
      </c>
      <c r="K499" s="57">
        <f t="shared" si="38"/>
        <v>0</v>
      </c>
      <c r="L499" s="53">
        <f t="shared" si="39"/>
        <v>4.9274999999999993</v>
      </c>
    </row>
    <row r="500" spans="1:12" x14ac:dyDescent="0.2">
      <c r="A500" s="39" t="s">
        <v>1213</v>
      </c>
      <c r="B500" s="10" t="s">
        <v>1214</v>
      </c>
      <c r="C500" s="9" t="s">
        <v>1215</v>
      </c>
      <c r="D500" s="13">
        <v>-24.319500000000001</v>
      </c>
      <c r="E500" s="13">
        <v>18.38964</v>
      </c>
      <c r="F500" s="39">
        <v>0</v>
      </c>
      <c r="G500" s="6">
        <f t="shared" si="35"/>
        <v>1.6424999999999998</v>
      </c>
      <c r="H500" s="49">
        <f t="shared" si="36"/>
        <v>0</v>
      </c>
      <c r="I500" s="39">
        <v>0</v>
      </c>
      <c r="J500" s="6">
        <f t="shared" si="37"/>
        <v>0.43799999999999994</v>
      </c>
      <c r="K500" s="57">
        <f t="shared" si="38"/>
        <v>0</v>
      </c>
      <c r="L500" s="53">
        <f t="shared" si="39"/>
        <v>0</v>
      </c>
    </row>
    <row r="501" spans="1:12" x14ac:dyDescent="0.2">
      <c r="A501" s="39" t="s">
        <v>57</v>
      </c>
      <c r="B501" s="10" t="s">
        <v>1216</v>
      </c>
      <c r="C501" s="9" t="s">
        <v>1217</v>
      </c>
      <c r="D501" s="13">
        <v>-24.34845</v>
      </c>
      <c r="E501" s="13">
        <v>18.43824</v>
      </c>
      <c r="F501" s="39">
        <v>10</v>
      </c>
      <c r="G501" s="6">
        <f t="shared" si="35"/>
        <v>1.6424999999999998</v>
      </c>
      <c r="H501" s="49">
        <f t="shared" si="36"/>
        <v>16.424999999999997</v>
      </c>
      <c r="I501" s="39">
        <v>650</v>
      </c>
      <c r="J501" s="6">
        <f t="shared" si="37"/>
        <v>0.43799999999999994</v>
      </c>
      <c r="K501" s="57">
        <f t="shared" si="38"/>
        <v>284.7</v>
      </c>
      <c r="L501" s="53">
        <f t="shared" si="39"/>
        <v>301.125</v>
      </c>
    </row>
    <row r="502" spans="1:12" x14ac:dyDescent="0.2">
      <c r="A502" s="39" t="s">
        <v>10</v>
      </c>
      <c r="B502" s="10" t="s">
        <v>1218</v>
      </c>
      <c r="C502" s="9" t="s">
        <v>1215</v>
      </c>
      <c r="D502" s="13"/>
      <c r="E502" s="13"/>
      <c r="F502" s="39">
        <v>0</v>
      </c>
      <c r="G502" s="6">
        <f t="shared" si="35"/>
        <v>1.6424999999999998</v>
      </c>
      <c r="H502" s="49">
        <f t="shared" si="36"/>
        <v>0</v>
      </c>
      <c r="I502" s="39">
        <v>1000</v>
      </c>
      <c r="J502" s="6">
        <f t="shared" si="37"/>
        <v>0.43799999999999994</v>
      </c>
      <c r="K502" s="57">
        <f t="shared" si="38"/>
        <v>437.99999999999994</v>
      </c>
      <c r="L502" s="53">
        <f t="shared" si="39"/>
        <v>437.99999999999994</v>
      </c>
    </row>
    <row r="503" spans="1:12" x14ac:dyDescent="0.2">
      <c r="A503" s="37" t="s">
        <v>1219</v>
      </c>
      <c r="B503" s="5" t="s">
        <v>1220</v>
      </c>
      <c r="C503" s="7" t="s">
        <v>1221</v>
      </c>
      <c r="D503" s="13">
        <v>-24.325030000000002</v>
      </c>
      <c r="E503" s="13">
        <v>18.420770000000001</v>
      </c>
      <c r="F503" s="37">
        <v>135</v>
      </c>
      <c r="G503" s="6">
        <f t="shared" si="35"/>
        <v>1.6424999999999998</v>
      </c>
      <c r="H503" s="49">
        <f t="shared" si="36"/>
        <v>221.73749999999998</v>
      </c>
      <c r="I503" s="37">
        <v>35</v>
      </c>
      <c r="J503" s="6">
        <f t="shared" si="37"/>
        <v>0.43799999999999994</v>
      </c>
      <c r="K503" s="57">
        <f t="shared" si="38"/>
        <v>15.329999999999998</v>
      </c>
      <c r="L503" s="53">
        <f t="shared" si="39"/>
        <v>237.0675</v>
      </c>
    </row>
    <row r="504" spans="1:12" x14ac:dyDescent="0.2">
      <c r="A504" s="39" t="s">
        <v>1222</v>
      </c>
      <c r="B504" s="10" t="s">
        <v>1223</v>
      </c>
      <c r="C504" s="9" t="s">
        <v>1224</v>
      </c>
      <c r="D504" s="13">
        <v>-24.416730000000001</v>
      </c>
      <c r="E504" s="13">
        <v>18.485569999999999</v>
      </c>
      <c r="F504" s="39">
        <v>32</v>
      </c>
      <c r="G504" s="6">
        <f t="shared" si="35"/>
        <v>1.6424999999999998</v>
      </c>
      <c r="H504" s="49">
        <f t="shared" si="36"/>
        <v>52.559999999999995</v>
      </c>
      <c r="I504" s="39">
        <v>1050</v>
      </c>
      <c r="J504" s="6">
        <f t="shared" si="37"/>
        <v>0.43799999999999994</v>
      </c>
      <c r="K504" s="57">
        <f t="shared" si="38"/>
        <v>459.89999999999992</v>
      </c>
      <c r="L504" s="53">
        <f t="shared" si="39"/>
        <v>512.45999999999992</v>
      </c>
    </row>
    <row r="505" spans="1:12" x14ac:dyDescent="0.2">
      <c r="A505" s="42" t="s">
        <v>1225</v>
      </c>
      <c r="B505" s="10" t="s">
        <v>1226</v>
      </c>
      <c r="C505" s="10" t="s">
        <v>1227</v>
      </c>
      <c r="D505" s="13">
        <v>-24.435359999999999</v>
      </c>
      <c r="E505" s="13">
        <v>18.500769999999999</v>
      </c>
      <c r="F505" s="42">
        <v>40</v>
      </c>
      <c r="G505" s="6">
        <f t="shared" si="35"/>
        <v>1.6424999999999998</v>
      </c>
      <c r="H505" s="49">
        <f t="shared" si="36"/>
        <v>65.699999999999989</v>
      </c>
      <c r="I505" s="42">
        <v>500</v>
      </c>
      <c r="J505" s="6">
        <f t="shared" si="37"/>
        <v>0.43799999999999994</v>
      </c>
      <c r="K505" s="57">
        <f t="shared" si="38"/>
        <v>218.99999999999997</v>
      </c>
      <c r="L505" s="53">
        <f t="shared" si="39"/>
        <v>284.69999999999993</v>
      </c>
    </row>
    <row r="506" spans="1:12" x14ac:dyDescent="0.2">
      <c r="A506" s="39" t="s">
        <v>1228</v>
      </c>
      <c r="B506" s="10" t="s">
        <v>1229</v>
      </c>
      <c r="C506" s="9" t="s">
        <v>1230</v>
      </c>
      <c r="D506" s="13">
        <v>-24.44858</v>
      </c>
      <c r="E506" s="13">
        <v>18.477129999999999</v>
      </c>
      <c r="F506" s="39">
        <v>22</v>
      </c>
      <c r="G506" s="6">
        <f t="shared" si="35"/>
        <v>1.6424999999999998</v>
      </c>
      <c r="H506" s="49">
        <f t="shared" si="36"/>
        <v>36.134999999999998</v>
      </c>
      <c r="I506" s="39">
        <v>500</v>
      </c>
      <c r="J506" s="6">
        <f t="shared" si="37"/>
        <v>0.43799999999999994</v>
      </c>
      <c r="K506" s="57">
        <f t="shared" si="38"/>
        <v>218.99999999999997</v>
      </c>
      <c r="L506" s="53">
        <f t="shared" si="39"/>
        <v>255.13499999999996</v>
      </c>
    </row>
    <row r="507" spans="1:12" x14ac:dyDescent="0.2">
      <c r="A507" s="39" t="s">
        <v>1231</v>
      </c>
      <c r="B507" s="10" t="s">
        <v>1229</v>
      </c>
      <c r="C507" s="21" t="s">
        <v>1232</v>
      </c>
      <c r="D507" s="13">
        <v>-24.005890000000001</v>
      </c>
      <c r="E507" s="13">
        <v>18.21105</v>
      </c>
      <c r="F507" s="39">
        <v>18</v>
      </c>
      <c r="G507" s="6">
        <f t="shared" si="35"/>
        <v>1.6424999999999998</v>
      </c>
      <c r="H507" s="49">
        <f t="shared" si="36"/>
        <v>29.564999999999998</v>
      </c>
      <c r="I507" s="39">
        <v>1243</v>
      </c>
      <c r="J507" s="6">
        <f t="shared" si="37"/>
        <v>0.43799999999999994</v>
      </c>
      <c r="K507" s="57">
        <f t="shared" si="38"/>
        <v>544.43399999999997</v>
      </c>
      <c r="L507" s="53">
        <f t="shared" si="39"/>
        <v>573.99900000000002</v>
      </c>
    </row>
    <row r="508" spans="1:12" x14ac:dyDescent="0.2">
      <c r="A508" s="39" t="s">
        <v>1233</v>
      </c>
      <c r="B508" s="10" t="s">
        <v>1234</v>
      </c>
      <c r="C508" s="9" t="s">
        <v>1235</v>
      </c>
      <c r="D508" s="13">
        <v>-24.485669999999999</v>
      </c>
      <c r="E508" s="13">
        <v>18.5261</v>
      </c>
      <c r="F508" s="39">
        <v>47</v>
      </c>
      <c r="G508" s="6">
        <f t="shared" si="35"/>
        <v>1.6424999999999998</v>
      </c>
      <c r="H508" s="49">
        <f t="shared" si="36"/>
        <v>77.197499999999991</v>
      </c>
      <c r="I508" s="39">
        <v>1205</v>
      </c>
      <c r="J508" s="6">
        <f t="shared" si="37"/>
        <v>0.43799999999999994</v>
      </c>
      <c r="K508" s="57">
        <f t="shared" si="38"/>
        <v>527.79</v>
      </c>
      <c r="L508" s="53">
        <f t="shared" si="39"/>
        <v>604.98749999999995</v>
      </c>
    </row>
    <row r="509" spans="1:12" x14ac:dyDescent="0.2">
      <c r="A509" s="39" t="s">
        <v>1236</v>
      </c>
      <c r="B509" s="10" t="s">
        <v>1237</v>
      </c>
      <c r="C509" s="9" t="s">
        <v>1238</v>
      </c>
      <c r="D509" s="13">
        <v>-24.040500000000002</v>
      </c>
      <c r="E509" s="13">
        <v>18.206109999999999</v>
      </c>
      <c r="F509" s="39">
        <v>0</v>
      </c>
      <c r="G509" s="6">
        <f t="shared" si="35"/>
        <v>1.6424999999999998</v>
      </c>
      <c r="H509" s="49">
        <f t="shared" si="36"/>
        <v>0</v>
      </c>
      <c r="I509" s="39">
        <v>1000</v>
      </c>
      <c r="J509" s="6">
        <f t="shared" si="37"/>
        <v>0.43799999999999994</v>
      </c>
      <c r="K509" s="57">
        <f t="shared" si="38"/>
        <v>437.99999999999994</v>
      </c>
      <c r="L509" s="53">
        <f t="shared" si="39"/>
        <v>437.99999999999994</v>
      </c>
    </row>
    <row r="510" spans="1:12" x14ac:dyDescent="0.2">
      <c r="A510" s="39" t="s">
        <v>1239</v>
      </c>
      <c r="B510" s="10" t="s">
        <v>1240</v>
      </c>
      <c r="C510" s="9" t="s">
        <v>1241</v>
      </c>
      <c r="D510" s="13">
        <v>-24.084910000000001</v>
      </c>
      <c r="E510" s="13">
        <v>18.237559999999998</v>
      </c>
      <c r="F510" s="39">
        <v>5</v>
      </c>
      <c r="G510" s="6">
        <f t="shared" si="35"/>
        <v>1.6424999999999998</v>
      </c>
      <c r="H510" s="49">
        <f t="shared" si="36"/>
        <v>8.2124999999999986</v>
      </c>
      <c r="I510" s="39">
        <v>200</v>
      </c>
      <c r="J510" s="6">
        <f t="shared" si="37"/>
        <v>0.43799999999999994</v>
      </c>
      <c r="K510" s="57">
        <f t="shared" si="38"/>
        <v>87.6</v>
      </c>
      <c r="L510" s="53">
        <f t="shared" si="39"/>
        <v>95.8125</v>
      </c>
    </row>
    <row r="511" spans="1:12" x14ac:dyDescent="0.2">
      <c r="A511" s="39" t="s">
        <v>1239</v>
      </c>
      <c r="B511" s="10" t="s">
        <v>1242</v>
      </c>
      <c r="C511" s="9" t="s">
        <v>1243</v>
      </c>
      <c r="D511" s="13">
        <v>-24.03603</v>
      </c>
      <c r="E511" s="13">
        <v>18.2135</v>
      </c>
      <c r="F511" s="39"/>
      <c r="G511" s="6">
        <f t="shared" si="35"/>
        <v>1.6424999999999998</v>
      </c>
      <c r="H511" s="49">
        <f t="shared" si="36"/>
        <v>0</v>
      </c>
      <c r="I511" s="39">
        <v>600</v>
      </c>
      <c r="J511" s="6">
        <f t="shared" si="37"/>
        <v>0.43799999999999994</v>
      </c>
      <c r="K511" s="57">
        <f t="shared" si="38"/>
        <v>262.79999999999995</v>
      </c>
      <c r="L511" s="53">
        <f t="shared" si="39"/>
        <v>262.79999999999995</v>
      </c>
    </row>
    <row r="512" spans="1:12" x14ac:dyDescent="0.2">
      <c r="A512" s="39" t="s">
        <v>1244</v>
      </c>
      <c r="B512" s="10" t="s">
        <v>1245</v>
      </c>
      <c r="C512" s="9" t="s">
        <v>1246</v>
      </c>
      <c r="D512" s="13">
        <v>-24.078859999999999</v>
      </c>
      <c r="E512" s="13">
        <v>18.265070000000001</v>
      </c>
      <c r="F512" s="39">
        <v>10</v>
      </c>
      <c r="G512" s="6">
        <f t="shared" si="35"/>
        <v>1.6424999999999998</v>
      </c>
      <c r="H512" s="49">
        <f t="shared" si="36"/>
        <v>16.424999999999997</v>
      </c>
      <c r="I512" s="39">
        <f>900+250</f>
        <v>1150</v>
      </c>
      <c r="J512" s="6">
        <f t="shared" si="37"/>
        <v>0.43799999999999994</v>
      </c>
      <c r="K512" s="57">
        <f t="shared" si="38"/>
        <v>503.69999999999993</v>
      </c>
      <c r="L512" s="53">
        <f t="shared" si="39"/>
        <v>520.12499999999989</v>
      </c>
    </row>
    <row r="513" spans="1:12" x14ac:dyDescent="0.2">
      <c r="A513" s="39" t="s">
        <v>1247</v>
      </c>
      <c r="B513" s="10" t="s">
        <v>1248</v>
      </c>
      <c r="C513" s="9" t="s">
        <v>1249</v>
      </c>
      <c r="D513" s="13"/>
      <c r="E513" s="13"/>
      <c r="F513" s="39">
        <v>3</v>
      </c>
      <c r="G513" s="6">
        <f t="shared" si="35"/>
        <v>1.6424999999999998</v>
      </c>
      <c r="H513" s="49">
        <f t="shared" si="36"/>
        <v>4.9274999999999993</v>
      </c>
      <c r="I513" s="39">
        <v>1000</v>
      </c>
      <c r="J513" s="6">
        <f t="shared" si="37"/>
        <v>0.43799999999999994</v>
      </c>
      <c r="K513" s="57">
        <f t="shared" si="38"/>
        <v>437.99999999999994</v>
      </c>
      <c r="L513" s="53">
        <f t="shared" si="39"/>
        <v>442.92749999999995</v>
      </c>
    </row>
    <row r="514" spans="1:12" x14ac:dyDescent="0.2">
      <c r="A514" s="39" t="s">
        <v>1250</v>
      </c>
      <c r="B514" s="10" t="s">
        <v>1251</v>
      </c>
      <c r="C514" s="9" t="s">
        <v>1252</v>
      </c>
      <c r="D514" s="13">
        <v>-24.526250000000001</v>
      </c>
      <c r="E514" s="13">
        <v>18.55987</v>
      </c>
      <c r="F514" s="39">
        <v>25</v>
      </c>
      <c r="G514" s="6">
        <f t="shared" si="35"/>
        <v>1.6424999999999998</v>
      </c>
      <c r="H514" s="49">
        <f t="shared" si="36"/>
        <v>41.062499999999993</v>
      </c>
      <c r="I514" s="39">
        <v>532</v>
      </c>
      <c r="J514" s="6">
        <f t="shared" si="37"/>
        <v>0.43799999999999994</v>
      </c>
      <c r="K514" s="57">
        <f t="shared" si="38"/>
        <v>233.01599999999996</v>
      </c>
      <c r="L514" s="53">
        <f t="shared" si="39"/>
        <v>274.07849999999996</v>
      </c>
    </row>
    <row r="515" spans="1:12" x14ac:dyDescent="0.2">
      <c r="A515" s="39" t="s">
        <v>1253</v>
      </c>
      <c r="B515" s="10" t="s">
        <v>1254</v>
      </c>
      <c r="C515" s="9" t="s">
        <v>1255</v>
      </c>
      <c r="D515" s="13">
        <v>-24.186419999999998</v>
      </c>
      <c r="E515" s="13">
        <v>18.160299999999999</v>
      </c>
      <c r="F515" s="39">
        <v>0</v>
      </c>
      <c r="G515" s="6">
        <f t="shared" ref="G515:G578" si="40">0.0045*365</f>
        <v>1.6424999999999998</v>
      </c>
      <c r="H515" s="49">
        <f t="shared" ref="H515:H578" si="41">F515*G515</f>
        <v>0</v>
      </c>
      <c r="I515" s="39">
        <v>600</v>
      </c>
      <c r="J515" s="6">
        <f t="shared" ref="J515:J578" si="42">0.0012*365</f>
        <v>0.43799999999999994</v>
      </c>
      <c r="K515" s="57">
        <f t="shared" ref="K515:K578" si="43">I515*J515</f>
        <v>262.79999999999995</v>
      </c>
      <c r="L515" s="53">
        <f t="shared" ref="L515:L578" si="44">K515+H515</f>
        <v>262.79999999999995</v>
      </c>
    </row>
    <row r="516" spans="1:12" x14ac:dyDescent="0.2">
      <c r="A516" s="39" t="s">
        <v>1256</v>
      </c>
      <c r="B516" s="10" t="s">
        <v>1257</v>
      </c>
      <c r="C516" s="9" t="s">
        <v>1258</v>
      </c>
      <c r="D516" s="20">
        <v>-24.78669</v>
      </c>
      <c r="E516" s="20">
        <v>18.514109999999999</v>
      </c>
      <c r="F516" s="63">
        <v>37</v>
      </c>
      <c r="G516" s="6">
        <f t="shared" si="40"/>
        <v>1.6424999999999998</v>
      </c>
      <c r="H516" s="49">
        <f t="shared" si="41"/>
        <v>60.772499999999994</v>
      </c>
      <c r="I516" s="63">
        <v>2605</v>
      </c>
      <c r="J516" s="6">
        <f t="shared" si="42"/>
        <v>0.43799999999999994</v>
      </c>
      <c r="K516" s="57">
        <f t="shared" si="43"/>
        <v>1140.9899999999998</v>
      </c>
      <c r="L516" s="53">
        <f t="shared" si="44"/>
        <v>1201.7624999999998</v>
      </c>
    </row>
    <row r="517" spans="1:12" x14ac:dyDescent="0.2">
      <c r="A517" s="39" t="s">
        <v>1259</v>
      </c>
      <c r="B517" s="10" t="s">
        <v>1260</v>
      </c>
      <c r="C517" s="9" t="s">
        <v>1261</v>
      </c>
      <c r="D517" s="13">
        <v>-24.664870000000001</v>
      </c>
      <c r="E517" s="13">
        <v>18.50536</v>
      </c>
      <c r="F517" s="39">
        <v>12</v>
      </c>
      <c r="G517" s="6">
        <f t="shared" si="40"/>
        <v>1.6424999999999998</v>
      </c>
      <c r="H517" s="49">
        <f t="shared" si="41"/>
        <v>19.709999999999997</v>
      </c>
      <c r="I517" s="39">
        <v>624</v>
      </c>
      <c r="J517" s="6">
        <f t="shared" si="42"/>
        <v>0.43799999999999994</v>
      </c>
      <c r="K517" s="57">
        <f t="shared" si="43"/>
        <v>273.31199999999995</v>
      </c>
      <c r="L517" s="53">
        <f t="shared" si="44"/>
        <v>293.02199999999993</v>
      </c>
    </row>
    <row r="518" spans="1:12" x14ac:dyDescent="0.2">
      <c r="A518" s="39" t="s">
        <v>1262</v>
      </c>
      <c r="B518" s="10" t="s">
        <v>1263</v>
      </c>
      <c r="C518" s="9" t="s">
        <v>1264</v>
      </c>
      <c r="D518" s="13">
        <v>-24.823589999999999</v>
      </c>
      <c r="E518" s="13">
        <v>18.629300000000001</v>
      </c>
      <c r="F518" s="39">
        <v>39</v>
      </c>
      <c r="G518" s="6">
        <f t="shared" si="40"/>
        <v>1.6424999999999998</v>
      </c>
      <c r="H518" s="49">
        <f t="shared" si="41"/>
        <v>64.05749999999999</v>
      </c>
      <c r="I518" s="39">
        <v>850</v>
      </c>
      <c r="J518" s="6">
        <f t="shared" si="42"/>
        <v>0.43799999999999994</v>
      </c>
      <c r="K518" s="57">
        <f t="shared" si="43"/>
        <v>372.29999999999995</v>
      </c>
      <c r="L518" s="53">
        <f t="shared" si="44"/>
        <v>436.35749999999996</v>
      </c>
    </row>
    <row r="519" spans="1:12" x14ac:dyDescent="0.2">
      <c r="A519" s="37" t="s">
        <v>1265</v>
      </c>
      <c r="B519" s="5" t="s">
        <v>1266</v>
      </c>
      <c r="C519" s="7" t="s">
        <v>1267</v>
      </c>
      <c r="D519" s="13" t="s">
        <v>1268</v>
      </c>
      <c r="E519" s="13"/>
      <c r="F519" s="37">
        <v>36</v>
      </c>
      <c r="G519" s="6">
        <f t="shared" si="40"/>
        <v>1.6424999999999998</v>
      </c>
      <c r="H519" s="49">
        <f t="shared" si="41"/>
        <v>59.129999999999995</v>
      </c>
      <c r="I519" s="37">
        <v>1030</v>
      </c>
      <c r="J519" s="6">
        <f t="shared" si="42"/>
        <v>0.43799999999999994</v>
      </c>
      <c r="K519" s="57">
        <f t="shared" si="43"/>
        <v>451.13999999999993</v>
      </c>
      <c r="L519" s="53">
        <f t="shared" si="44"/>
        <v>510.26999999999992</v>
      </c>
    </row>
    <row r="520" spans="1:12" x14ac:dyDescent="0.2">
      <c r="A520" s="37" t="s">
        <v>1265</v>
      </c>
      <c r="B520" s="5" t="s">
        <v>1269</v>
      </c>
      <c r="C520" s="7" t="s">
        <v>1267</v>
      </c>
      <c r="D520" s="13">
        <v>-24.61647</v>
      </c>
      <c r="E520" s="13">
        <v>18.635269999999998</v>
      </c>
      <c r="F520" s="37">
        <v>42</v>
      </c>
      <c r="G520" s="6">
        <f t="shared" si="40"/>
        <v>1.6424999999999998</v>
      </c>
      <c r="H520" s="49">
        <f t="shared" si="41"/>
        <v>68.984999999999999</v>
      </c>
      <c r="I520" s="37">
        <v>586</v>
      </c>
      <c r="J520" s="6">
        <f t="shared" si="42"/>
        <v>0.43799999999999994</v>
      </c>
      <c r="K520" s="57">
        <f t="shared" si="43"/>
        <v>256.66799999999995</v>
      </c>
      <c r="L520" s="53">
        <f t="shared" si="44"/>
        <v>325.65299999999996</v>
      </c>
    </row>
    <row r="521" spans="1:12" x14ac:dyDescent="0.2">
      <c r="A521" s="37" t="s">
        <v>1270</v>
      </c>
      <c r="B521" s="5" t="s">
        <v>1271</v>
      </c>
      <c r="C521" s="7" t="s">
        <v>1272</v>
      </c>
      <c r="D521" s="13">
        <v>-25.419930000000001</v>
      </c>
      <c r="E521" s="13">
        <v>18.927879999999998</v>
      </c>
      <c r="F521" s="37">
        <v>62</v>
      </c>
      <c r="G521" s="6">
        <f t="shared" si="40"/>
        <v>1.6424999999999998</v>
      </c>
      <c r="H521" s="49">
        <f t="shared" si="41"/>
        <v>101.83499999999999</v>
      </c>
      <c r="I521" s="37">
        <v>1550</v>
      </c>
      <c r="J521" s="6">
        <f t="shared" si="42"/>
        <v>0.43799999999999994</v>
      </c>
      <c r="K521" s="57">
        <f t="shared" si="43"/>
        <v>678.89999999999986</v>
      </c>
      <c r="L521" s="53">
        <f t="shared" si="44"/>
        <v>780.7349999999999</v>
      </c>
    </row>
    <row r="522" spans="1:12" x14ac:dyDescent="0.2">
      <c r="A522" s="39" t="s">
        <v>1273</v>
      </c>
      <c r="B522" s="10" t="s">
        <v>1274</v>
      </c>
      <c r="C522" s="9" t="s">
        <v>1275</v>
      </c>
      <c r="D522" s="13">
        <v>-24.586079999999999</v>
      </c>
      <c r="E522" s="13">
        <v>18.770990000000001</v>
      </c>
      <c r="F522" s="39">
        <v>51</v>
      </c>
      <c r="G522" s="6">
        <f t="shared" si="40"/>
        <v>1.6424999999999998</v>
      </c>
      <c r="H522" s="49">
        <f t="shared" si="41"/>
        <v>83.767499999999998</v>
      </c>
      <c r="I522" s="39">
        <v>694</v>
      </c>
      <c r="J522" s="6">
        <f t="shared" si="42"/>
        <v>0.43799999999999994</v>
      </c>
      <c r="K522" s="57">
        <f t="shared" si="43"/>
        <v>303.97199999999998</v>
      </c>
      <c r="L522" s="53">
        <f t="shared" si="44"/>
        <v>387.73949999999996</v>
      </c>
    </row>
    <row r="523" spans="1:12" x14ac:dyDescent="0.2">
      <c r="A523" s="39" t="s">
        <v>1276</v>
      </c>
      <c r="B523" s="10" t="s">
        <v>1277</v>
      </c>
      <c r="C523" s="9" t="s">
        <v>1278</v>
      </c>
      <c r="D523" s="13">
        <v>-24.656389999999998</v>
      </c>
      <c r="E523" s="13">
        <v>18.66151</v>
      </c>
      <c r="F523" s="39">
        <v>40</v>
      </c>
      <c r="G523" s="6">
        <f t="shared" si="40"/>
        <v>1.6424999999999998</v>
      </c>
      <c r="H523" s="49">
        <f t="shared" si="41"/>
        <v>65.699999999999989</v>
      </c>
      <c r="I523" s="39">
        <v>1630</v>
      </c>
      <c r="J523" s="6">
        <f t="shared" si="42"/>
        <v>0.43799999999999994</v>
      </c>
      <c r="K523" s="57">
        <f t="shared" si="43"/>
        <v>713.93999999999994</v>
      </c>
      <c r="L523" s="53">
        <f t="shared" si="44"/>
        <v>779.63999999999987</v>
      </c>
    </row>
    <row r="524" spans="1:12" x14ac:dyDescent="0.2">
      <c r="A524" s="39" t="s">
        <v>1279</v>
      </c>
      <c r="B524" s="10" t="s">
        <v>1280</v>
      </c>
      <c r="C524" s="9" t="s">
        <v>1281</v>
      </c>
      <c r="D524" s="13">
        <v>-24.701059999999998</v>
      </c>
      <c r="E524" s="13">
        <v>18.524699999999999</v>
      </c>
      <c r="F524" s="63">
        <v>12</v>
      </c>
      <c r="G524" s="6">
        <f t="shared" si="40"/>
        <v>1.6424999999999998</v>
      </c>
      <c r="H524" s="49">
        <f t="shared" si="41"/>
        <v>19.709999999999997</v>
      </c>
      <c r="I524" s="63">
        <v>429</v>
      </c>
      <c r="J524" s="6">
        <f t="shared" si="42"/>
        <v>0.43799999999999994</v>
      </c>
      <c r="K524" s="57">
        <f t="shared" si="43"/>
        <v>187.90199999999999</v>
      </c>
      <c r="L524" s="53">
        <f t="shared" si="44"/>
        <v>207.61199999999999</v>
      </c>
    </row>
    <row r="525" spans="1:12" x14ac:dyDescent="0.2">
      <c r="A525" s="39" t="s">
        <v>1282</v>
      </c>
      <c r="B525" s="10" t="s">
        <v>1283</v>
      </c>
      <c r="C525" s="9" t="s">
        <v>1284</v>
      </c>
      <c r="D525" s="13">
        <v>-24.78914</v>
      </c>
      <c r="E525" s="13">
        <v>18.587070000000001</v>
      </c>
      <c r="F525" s="63">
        <v>0</v>
      </c>
      <c r="G525" s="6">
        <f t="shared" si="40"/>
        <v>1.6424999999999998</v>
      </c>
      <c r="H525" s="49">
        <f t="shared" si="41"/>
        <v>0</v>
      </c>
      <c r="I525" s="63">
        <v>1610</v>
      </c>
      <c r="J525" s="6">
        <f t="shared" si="42"/>
        <v>0.43799999999999994</v>
      </c>
      <c r="K525" s="57">
        <f t="shared" si="43"/>
        <v>705.18</v>
      </c>
      <c r="L525" s="53">
        <f t="shared" si="44"/>
        <v>705.18</v>
      </c>
    </row>
    <row r="526" spans="1:12" x14ac:dyDescent="0.2">
      <c r="A526" s="37" t="s">
        <v>1285</v>
      </c>
      <c r="B526" s="5" t="s">
        <v>1286</v>
      </c>
      <c r="C526" s="7" t="s">
        <v>1287</v>
      </c>
      <c r="D526" s="13">
        <v>-24.73612</v>
      </c>
      <c r="E526" s="13">
        <v>18.720829999999999</v>
      </c>
      <c r="F526" s="37">
        <v>10</v>
      </c>
      <c r="G526" s="6">
        <f t="shared" si="40"/>
        <v>1.6424999999999998</v>
      </c>
      <c r="H526" s="49">
        <f t="shared" si="41"/>
        <v>16.424999999999997</v>
      </c>
      <c r="I526" s="37">
        <v>1415</v>
      </c>
      <c r="J526" s="6">
        <f t="shared" si="42"/>
        <v>0.43799999999999994</v>
      </c>
      <c r="K526" s="57">
        <f t="shared" si="43"/>
        <v>619.76999999999987</v>
      </c>
      <c r="L526" s="53">
        <f t="shared" si="44"/>
        <v>636.19499999999982</v>
      </c>
    </row>
    <row r="527" spans="1:12" x14ac:dyDescent="0.2">
      <c r="A527" s="37" t="s">
        <v>1288</v>
      </c>
      <c r="B527" s="5" t="s">
        <v>1289</v>
      </c>
      <c r="C527" s="7" t="s">
        <v>1290</v>
      </c>
      <c r="D527" s="13">
        <v>-24.717649999999999</v>
      </c>
      <c r="E527" s="13">
        <v>18.69877</v>
      </c>
      <c r="F527" s="37">
        <v>21</v>
      </c>
      <c r="G527" s="6">
        <f t="shared" si="40"/>
        <v>1.6424999999999998</v>
      </c>
      <c r="H527" s="49">
        <f t="shared" si="41"/>
        <v>34.4925</v>
      </c>
      <c r="I527" s="37">
        <v>820</v>
      </c>
      <c r="J527" s="6">
        <f t="shared" si="42"/>
        <v>0.43799999999999994</v>
      </c>
      <c r="K527" s="57">
        <f t="shared" si="43"/>
        <v>359.15999999999997</v>
      </c>
      <c r="L527" s="53">
        <f t="shared" si="44"/>
        <v>393.65249999999997</v>
      </c>
    </row>
    <row r="528" spans="1:12" x14ac:dyDescent="0.2">
      <c r="A528" s="39" t="s">
        <v>234</v>
      </c>
      <c r="B528" s="10" t="s">
        <v>1291</v>
      </c>
      <c r="C528" s="9" t="s">
        <v>1292</v>
      </c>
      <c r="D528" s="13">
        <v>-24.663599999999999</v>
      </c>
      <c r="E528" s="13">
        <v>18.924939999999999</v>
      </c>
      <c r="F528" s="39">
        <v>70</v>
      </c>
      <c r="G528" s="6">
        <f t="shared" si="40"/>
        <v>1.6424999999999998</v>
      </c>
      <c r="H528" s="49">
        <f t="shared" si="41"/>
        <v>114.97499999999999</v>
      </c>
      <c r="I528" s="39">
        <v>1604</v>
      </c>
      <c r="J528" s="6">
        <f t="shared" si="42"/>
        <v>0.43799999999999994</v>
      </c>
      <c r="K528" s="57">
        <f t="shared" si="43"/>
        <v>702.55199999999991</v>
      </c>
      <c r="L528" s="53">
        <f t="shared" si="44"/>
        <v>817.52699999999993</v>
      </c>
    </row>
    <row r="529" spans="1:12" x14ac:dyDescent="0.2">
      <c r="A529" s="39" t="s">
        <v>1293</v>
      </c>
      <c r="B529" s="10" t="s">
        <v>1294</v>
      </c>
      <c r="C529" s="9" t="s">
        <v>1295</v>
      </c>
      <c r="D529" s="13">
        <v>-24.734000000000002</v>
      </c>
      <c r="E529" s="13">
        <v>18.80001</v>
      </c>
      <c r="F529" s="63">
        <v>0</v>
      </c>
      <c r="G529" s="6">
        <f t="shared" si="40"/>
        <v>1.6424999999999998</v>
      </c>
      <c r="H529" s="49">
        <f t="shared" si="41"/>
        <v>0</v>
      </c>
      <c r="I529" s="63">
        <v>1680</v>
      </c>
      <c r="J529" s="6">
        <f t="shared" si="42"/>
        <v>0.43799999999999994</v>
      </c>
      <c r="K529" s="57">
        <f t="shared" si="43"/>
        <v>735.83999999999992</v>
      </c>
      <c r="L529" s="53">
        <f t="shared" si="44"/>
        <v>735.83999999999992</v>
      </c>
    </row>
    <row r="530" spans="1:12" x14ac:dyDescent="0.2">
      <c r="A530" s="39" t="s">
        <v>1293</v>
      </c>
      <c r="B530" s="10" t="s">
        <v>1294</v>
      </c>
      <c r="C530" s="9" t="s">
        <v>1295</v>
      </c>
      <c r="D530" s="13"/>
      <c r="E530" s="13"/>
      <c r="F530" s="63"/>
      <c r="G530" s="6">
        <f t="shared" si="40"/>
        <v>1.6424999999999998</v>
      </c>
      <c r="H530" s="49">
        <f t="shared" si="41"/>
        <v>0</v>
      </c>
      <c r="I530" s="63"/>
      <c r="J530" s="6">
        <f t="shared" si="42"/>
        <v>0.43799999999999994</v>
      </c>
      <c r="K530" s="57">
        <f t="shared" si="43"/>
        <v>0</v>
      </c>
      <c r="L530" s="53">
        <f t="shared" si="44"/>
        <v>0</v>
      </c>
    </row>
    <row r="531" spans="1:12" x14ac:dyDescent="0.2">
      <c r="A531" s="39" t="s">
        <v>1296</v>
      </c>
      <c r="B531" s="10" t="s">
        <v>1297</v>
      </c>
      <c r="C531" s="9" t="s">
        <v>1298</v>
      </c>
      <c r="D531" s="13">
        <v>-24.777139999999999</v>
      </c>
      <c r="E531" s="13">
        <v>18.980340000000002</v>
      </c>
      <c r="F531" s="39">
        <v>36</v>
      </c>
      <c r="G531" s="6">
        <f t="shared" si="40"/>
        <v>1.6424999999999998</v>
      </c>
      <c r="H531" s="49">
        <f t="shared" si="41"/>
        <v>59.129999999999995</v>
      </c>
      <c r="I531" s="39">
        <v>1450</v>
      </c>
      <c r="J531" s="6">
        <f t="shared" si="42"/>
        <v>0.43799999999999994</v>
      </c>
      <c r="K531" s="57">
        <f t="shared" si="43"/>
        <v>635.09999999999991</v>
      </c>
      <c r="L531" s="53">
        <f t="shared" si="44"/>
        <v>694.2299999999999</v>
      </c>
    </row>
    <row r="532" spans="1:12" x14ac:dyDescent="0.2">
      <c r="A532" s="39" t="s">
        <v>1296</v>
      </c>
      <c r="B532" s="10" t="s">
        <v>1299</v>
      </c>
      <c r="C532" s="9" t="s">
        <v>1300</v>
      </c>
      <c r="D532" s="13">
        <v>-24.722999999999999</v>
      </c>
      <c r="E532" s="13">
        <v>18.96687</v>
      </c>
      <c r="F532" s="39">
        <v>100</v>
      </c>
      <c r="G532" s="6">
        <f t="shared" si="40"/>
        <v>1.6424999999999998</v>
      </c>
      <c r="H532" s="49">
        <f t="shared" si="41"/>
        <v>164.24999999999997</v>
      </c>
      <c r="I532" s="39">
        <v>1680</v>
      </c>
      <c r="J532" s="6">
        <f t="shared" si="42"/>
        <v>0.43799999999999994</v>
      </c>
      <c r="K532" s="57">
        <f t="shared" si="43"/>
        <v>735.83999999999992</v>
      </c>
      <c r="L532" s="53">
        <f t="shared" si="44"/>
        <v>900.08999999999992</v>
      </c>
    </row>
    <row r="533" spans="1:12" x14ac:dyDescent="0.2">
      <c r="A533" s="39" t="s">
        <v>1301</v>
      </c>
      <c r="B533" s="10" t="s">
        <v>1302</v>
      </c>
      <c r="C533" s="9" t="s">
        <v>1303</v>
      </c>
      <c r="D533" s="13"/>
      <c r="E533" s="13"/>
      <c r="F533" s="63"/>
      <c r="G533" s="6">
        <f t="shared" si="40"/>
        <v>1.6424999999999998</v>
      </c>
      <c r="H533" s="49">
        <f t="shared" si="41"/>
        <v>0</v>
      </c>
      <c r="I533" s="63"/>
      <c r="J533" s="6">
        <f t="shared" si="42"/>
        <v>0.43799999999999994</v>
      </c>
      <c r="K533" s="57">
        <f t="shared" si="43"/>
        <v>0</v>
      </c>
      <c r="L533" s="53">
        <f t="shared" si="44"/>
        <v>0</v>
      </c>
    </row>
    <row r="534" spans="1:12" x14ac:dyDescent="0.2">
      <c r="A534" s="37" t="s">
        <v>1304</v>
      </c>
      <c r="B534" s="5" t="s">
        <v>1305</v>
      </c>
      <c r="C534" s="7" t="s">
        <v>1306</v>
      </c>
      <c r="D534" s="13">
        <v>-24.923855</v>
      </c>
      <c r="E534" s="13">
        <v>18.535620000000002</v>
      </c>
      <c r="F534" s="37">
        <v>9</v>
      </c>
      <c r="G534" s="6">
        <f t="shared" si="40"/>
        <v>1.6424999999999998</v>
      </c>
      <c r="H534" s="49">
        <f t="shared" si="41"/>
        <v>14.782499999999999</v>
      </c>
      <c r="I534" s="37">
        <v>550</v>
      </c>
      <c r="J534" s="6">
        <f t="shared" si="42"/>
        <v>0.43799999999999994</v>
      </c>
      <c r="K534" s="57">
        <f t="shared" si="43"/>
        <v>240.89999999999998</v>
      </c>
      <c r="L534" s="53">
        <f t="shared" si="44"/>
        <v>255.68249999999998</v>
      </c>
    </row>
    <row r="535" spans="1:12" x14ac:dyDescent="0.2">
      <c r="A535" s="37" t="s">
        <v>1307</v>
      </c>
      <c r="B535" s="5" t="s">
        <v>1308</v>
      </c>
      <c r="C535" s="7" t="s">
        <v>1306</v>
      </c>
      <c r="D535" s="13">
        <v>-24.993729999999999</v>
      </c>
      <c r="E535" s="13">
        <v>18.581379999999999</v>
      </c>
      <c r="F535" s="37">
        <v>4</v>
      </c>
      <c r="G535" s="6">
        <f t="shared" si="40"/>
        <v>1.6424999999999998</v>
      </c>
      <c r="H535" s="49">
        <f t="shared" si="41"/>
        <v>6.5699999999999994</v>
      </c>
      <c r="I535" s="37">
        <v>730</v>
      </c>
      <c r="J535" s="6">
        <f t="shared" si="42"/>
        <v>0.43799999999999994</v>
      </c>
      <c r="K535" s="57">
        <f t="shared" si="43"/>
        <v>319.73999999999995</v>
      </c>
      <c r="L535" s="53">
        <f t="shared" si="44"/>
        <v>326.30999999999995</v>
      </c>
    </row>
    <row r="536" spans="1:12" x14ac:dyDescent="0.2">
      <c r="A536" s="37" t="s">
        <v>1304</v>
      </c>
      <c r="B536" s="5" t="s">
        <v>1309</v>
      </c>
      <c r="C536" s="7" t="s">
        <v>1306</v>
      </c>
      <c r="D536" s="13" t="s">
        <v>1268</v>
      </c>
      <c r="E536" s="13"/>
      <c r="F536" s="37">
        <v>30</v>
      </c>
      <c r="G536" s="6">
        <f t="shared" si="40"/>
        <v>1.6424999999999998</v>
      </c>
      <c r="H536" s="49">
        <f t="shared" si="41"/>
        <v>49.274999999999999</v>
      </c>
      <c r="I536" s="37">
        <v>530</v>
      </c>
      <c r="J536" s="6">
        <f t="shared" si="42"/>
        <v>0.43799999999999994</v>
      </c>
      <c r="K536" s="57">
        <f t="shared" si="43"/>
        <v>232.13999999999996</v>
      </c>
      <c r="L536" s="53">
        <f t="shared" si="44"/>
        <v>281.41499999999996</v>
      </c>
    </row>
    <row r="537" spans="1:12" x14ac:dyDescent="0.2">
      <c r="A537" s="37" t="s">
        <v>1310</v>
      </c>
      <c r="B537" s="5" t="s">
        <v>1311</v>
      </c>
      <c r="C537" s="7" t="s">
        <v>1312</v>
      </c>
      <c r="D537" s="13"/>
      <c r="E537" s="13"/>
      <c r="F537" s="37">
        <v>2</v>
      </c>
      <c r="G537" s="6">
        <f t="shared" si="40"/>
        <v>1.6424999999999998</v>
      </c>
      <c r="H537" s="49">
        <f t="shared" si="41"/>
        <v>3.2849999999999997</v>
      </c>
      <c r="I537" s="37">
        <v>100</v>
      </c>
      <c r="J537" s="6">
        <f t="shared" si="42"/>
        <v>0.43799999999999994</v>
      </c>
      <c r="K537" s="57">
        <f t="shared" si="43"/>
        <v>43.8</v>
      </c>
      <c r="L537" s="53">
        <f t="shared" si="44"/>
        <v>47.084999999999994</v>
      </c>
    </row>
    <row r="538" spans="1:12" x14ac:dyDescent="0.2">
      <c r="A538" s="37" t="s">
        <v>1313</v>
      </c>
      <c r="B538" s="5" t="s">
        <v>1314</v>
      </c>
      <c r="C538" s="7" t="s">
        <v>1315</v>
      </c>
      <c r="D538" s="13">
        <v>-25.05874</v>
      </c>
      <c r="E538" s="13">
        <v>18.458670000000001</v>
      </c>
      <c r="F538" s="37"/>
      <c r="G538" s="6">
        <f t="shared" si="40"/>
        <v>1.6424999999999998</v>
      </c>
      <c r="H538" s="49">
        <f t="shared" si="41"/>
        <v>0</v>
      </c>
      <c r="I538" s="37"/>
      <c r="J538" s="6">
        <f t="shared" si="42"/>
        <v>0.43799999999999994</v>
      </c>
      <c r="K538" s="57">
        <f t="shared" si="43"/>
        <v>0</v>
      </c>
      <c r="L538" s="53">
        <f t="shared" si="44"/>
        <v>0</v>
      </c>
    </row>
    <row r="539" spans="1:12" x14ac:dyDescent="0.2">
      <c r="A539" s="39" t="s">
        <v>1313</v>
      </c>
      <c r="B539" s="10" t="s">
        <v>1316</v>
      </c>
      <c r="C539" s="9" t="s">
        <v>1315</v>
      </c>
      <c r="D539" s="13">
        <v>-25.061050000000002</v>
      </c>
      <c r="E539" s="13">
        <v>18.45553</v>
      </c>
      <c r="F539" s="63">
        <v>13</v>
      </c>
      <c r="G539" s="6">
        <f t="shared" si="40"/>
        <v>1.6424999999999998</v>
      </c>
      <c r="H539" s="49">
        <f t="shared" si="41"/>
        <v>21.352499999999999</v>
      </c>
      <c r="I539" s="63">
        <v>2340</v>
      </c>
      <c r="J539" s="6">
        <f t="shared" si="42"/>
        <v>0.43799999999999994</v>
      </c>
      <c r="K539" s="57">
        <f t="shared" si="43"/>
        <v>1024.9199999999998</v>
      </c>
      <c r="L539" s="53">
        <f t="shared" si="44"/>
        <v>1046.2724999999998</v>
      </c>
    </row>
    <row r="540" spans="1:12" x14ac:dyDescent="0.2">
      <c r="A540" s="37" t="s">
        <v>1317</v>
      </c>
      <c r="B540" s="5" t="s">
        <v>1318</v>
      </c>
      <c r="C540" s="7" t="s">
        <v>1319</v>
      </c>
      <c r="D540" s="13">
        <v>-25.059429999999999</v>
      </c>
      <c r="E540" s="13">
        <v>18.653310000000001</v>
      </c>
      <c r="F540" s="37">
        <v>40</v>
      </c>
      <c r="G540" s="6">
        <f t="shared" si="40"/>
        <v>1.6424999999999998</v>
      </c>
      <c r="H540" s="49">
        <f t="shared" si="41"/>
        <v>65.699999999999989</v>
      </c>
      <c r="I540" s="37">
        <v>3711</v>
      </c>
      <c r="J540" s="6">
        <f t="shared" si="42"/>
        <v>0.43799999999999994</v>
      </c>
      <c r="K540" s="57">
        <f t="shared" si="43"/>
        <v>1625.4179999999999</v>
      </c>
      <c r="L540" s="53">
        <f t="shared" si="44"/>
        <v>1691.1179999999999</v>
      </c>
    </row>
    <row r="541" spans="1:12" x14ac:dyDescent="0.2">
      <c r="A541" s="37" t="s">
        <v>1320</v>
      </c>
      <c r="B541" s="5" t="s">
        <v>1321</v>
      </c>
      <c r="C541" s="7" t="s">
        <v>1322</v>
      </c>
      <c r="D541" s="13">
        <v>-25.007100000000001</v>
      </c>
      <c r="E541" s="13">
        <v>18.741199999999999</v>
      </c>
      <c r="F541" s="37">
        <v>46</v>
      </c>
      <c r="G541" s="6">
        <f t="shared" si="40"/>
        <v>1.6424999999999998</v>
      </c>
      <c r="H541" s="49">
        <f t="shared" si="41"/>
        <v>75.554999999999993</v>
      </c>
      <c r="I541" s="37">
        <v>3008</v>
      </c>
      <c r="J541" s="6">
        <f t="shared" si="42"/>
        <v>0.43799999999999994</v>
      </c>
      <c r="K541" s="57">
        <f t="shared" si="43"/>
        <v>1317.5039999999999</v>
      </c>
      <c r="L541" s="53">
        <f t="shared" si="44"/>
        <v>1393.059</v>
      </c>
    </row>
    <row r="542" spans="1:12" x14ac:dyDescent="0.2">
      <c r="A542" s="37" t="s">
        <v>1320</v>
      </c>
      <c r="B542" s="5" t="s">
        <v>1323</v>
      </c>
      <c r="C542" s="7" t="s">
        <v>1322</v>
      </c>
      <c r="D542" s="13"/>
      <c r="E542" s="13"/>
      <c r="F542" s="37">
        <v>4</v>
      </c>
      <c r="G542" s="6">
        <f t="shared" si="40"/>
        <v>1.6424999999999998</v>
      </c>
      <c r="H542" s="49">
        <f t="shared" si="41"/>
        <v>6.5699999999999994</v>
      </c>
      <c r="I542" s="37">
        <v>1775</v>
      </c>
      <c r="J542" s="6">
        <f t="shared" si="42"/>
        <v>0.43799999999999994</v>
      </c>
      <c r="K542" s="57">
        <f t="shared" si="43"/>
        <v>777.44999999999993</v>
      </c>
      <c r="L542" s="53">
        <f t="shared" si="44"/>
        <v>784.02</v>
      </c>
    </row>
    <row r="543" spans="1:12" x14ac:dyDescent="0.2">
      <c r="A543" s="39" t="s">
        <v>1324</v>
      </c>
      <c r="B543" s="10" t="s">
        <v>1325</v>
      </c>
      <c r="C543" s="9" t="s">
        <v>1326</v>
      </c>
      <c r="D543" s="13">
        <v>-24.956</v>
      </c>
      <c r="E543" s="13">
        <v>18.85238</v>
      </c>
      <c r="F543" s="39">
        <v>49</v>
      </c>
      <c r="G543" s="6">
        <f t="shared" si="40"/>
        <v>1.6424999999999998</v>
      </c>
      <c r="H543" s="49">
        <f t="shared" si="41"/>
        <v>80.482499999999987</v>
      </c>
      <c r="I543" s="39">
        <v>1339</v>
      </c>
      <c r="J543" s="6">
        <f t="shared" si="42"/>
        <v>0.43799999999999994</v>
      </c>
      <c r="K543" s="57">
        <f t="shared" si="43"/>
        <v>586.48199999999997</v>
      </c>
      <c r="L543" s="53">
        <f t="shared" si="44"/>
        <v>666.96449999999993</v>
      </c>
    </row>
    <row r="544" spans="1:12" x14ac:dyDescent="0.2">
      <c r="A544" s="39" t="s">
        <v>1327</v>
      </c>
      <c r="B544" s="10" t="s">
        <v>1328</v>
      </c>
      <c r="C544" s="9" t="s">
        <v>1329</v>
      </c>
      <c r="D544" s="13">
        <v>-24.955179999999999</v>
      </c>
      <c r="E544" s="13">
        <v>18.856000000000002</v>
      </c>
      <c r="F544" s="39">
        <v>2</v>
      </c>
      <c r="G544" s="6">
        <f t="shared" si="40"/>
        <v>1.6424999999999998</v>
      </c>
      <c r="H544" s="49">
        <f t="shared" si="41"/>
        <v>3.2849999999999997</v>
      </c>
      <c r="I544" s="39">
        <v>1200</v>
      </c>
      <c r="J544" s="6">
        <f t="shared" si="42"/>
        <v>0.43799999999999994</v>
      </c>
      <c r="K544" s="57">
        <f t="shared" si="43"/>
        <v>525.59999999999991</v>
      </c>
      <c r="L544" s="53">
        <f t="shared" si="44"/>
        <v>528.88499999999988</v>
      </c>
    </row>
    <row r="545" spans="1:12" x14ac:dyDescent="0.2">
      <c r="A545" s="39" t="s">
        <v>1324</v>
      </c>
      <c r="B545" s="10" t="s">
        <v>1330</v>
      </c>
      <c r="C545" s="9" t="s">
        <v>1331</v>
      </c>
      <c r="D545" s="13">
        <v>-24.955870000000001</v>
      </c>
      <c r="E545" s="13">
        <v>18.85172</v>
      </c>
      <c r="F545" s="39">
        <v>90</v>
      </c>
      <c r="G545" s="6">
        <f t="shared" si="40"/>
        <v>1.6424999999999998</v>
      </c>
      <c r="H545" s="49">
        <f t="shared" si="41"/>
        <v>147.82499999999999</v>
      </c>
      <c r="I545" s="39">
        <v>2370</v>
      </c>
      <c r="J545" s="6">
        <f t="shared" si="42"/>
        <v>0.43799999999999994</v>
      </c>
      <c r="K545" s="57">
        <f t="shared" si="43"/>
        <v>1038.06</v>
      </c>
      <c r="L545" s="53">
        <f t="shared" si="44"/>
        <v>1185.885</v>
      </c>
    </row>
    <row r="546" spans="1:12" x14ac:dyDescent="0.2">
      <c r="A546" s="39" t="s">
        <v>1332</v>
      </c>
      <c r="B546" s="10" t="s">
        <v>1333</v>
      </c>
      <c r="C546" s="9" t="s">
        <v>1334</v>
      </c>
      <c r="D546" s="13">
        <v>-25.011859999999999</v>
      </c>
      <c r="E546" s="13">
        <v>18.887640000000001</v>
      </c>
      <c r="F546" s="39">
        <v>11</v>
      </c>
      <c r="G546" s="6">
        <f t="shared" si="40"/>
        <v>1.6424999999999998</v>
      </c>
      <c r="H546" s="49">
        <f t="shared" si="41"/>
        <v>18.067499999999999</v>
      </c>
      <c r="I546" s="39">
        <v>2044</v>
      </c>
      <c r="J546" s="6">
        <f t="shared" si="42"/>
        <v>0.43799999999999994</v>
      </c>
      <c r="K546" s="57">
        <f t="shared" si="43"/>
        <v>895.27199999999993</v>
      </c>
      <c r="L546" s="53">
        <f t="shared" si="44"/>
        <v>913.33949999999993</v>
      </c>
    </row>
    <row r="547" spans="1:12" x14ac:dyDescent="0.2">
      <c r="A547" s="39" t="s">
        <v>1335</v>
      </c>
      <c r="B547" s="10" t="s">
        <v>1336</v>
      </c>
      <c r="C547" s="9" t="s">
        <v>1337</v>
      </c>
      <c r="D547" s="13">
        <v>-25.093889999999998</v>
      </c>
      <c r="E547" s="13">
        <v>18.92998</v>
      </c>
      <c r="F547" s="39">
        <v>135</v>
      </c>
      <c r="G547" s="6">
        <f t="shared" si="40"/>
        <v>1.6424999999999998</v>
      </c>
      <c r="H547" s="49">
        <f t="shared" si="41"/>
        <v>221.73749999999998</v>
      </c>
      <c r="I547" s="39">
        <v>1450</v>
      </c>
      <c r="J547" s="6">
        <f t="shared" si="42"/>
        <v>0.43799999999999994</v>
      </c>
      <c r="K547" s="57">
        <f t="shared" si="43"/>
        <v>635.09999999999991</v>
      </c>
      <c r="L547" s="53">
        <f t="shared" si="44"/>
        <v>856.83749999999986</v>
      </c>
    </row>
    <row r="548" spans="1:12" x14ac:dyDescent="0.2">
      <c r="A548" s="37" t="s">
        <v>1338</v>
      </c>
      <c r="B548" s="5" t="s">
        <v>1339</v>
      </c>
      <c r="C548" s="7" t="s">
        <v>1340</v>
      </c>
      <c r="D548" s="13">
        <v>-25.23067</v>
      </c>
      <c r="E548" s="13">
        <v>18.75282</v>
      </c>
      <c r="F548" s="37">
        <v>247</v>
      </c>
      <c r="G548" s="6">
        <f t="shared" si="40"/>
        <v>1.6424999999999998</v>
      </c>
      <c r="H548" s="49">
        <f t="shared" si="41"/>
        <v>405.69749999999999</v>
      </c>
      <c r="I548" s="37">
        <v>2300</v>
      </c>
      <c r="J548" s="6">
        <f t="shared" si="42"/>
        <v>0.43799999999999994</v>
      </c>
      <c r="K548" s="57">
        <f t="shared" si="43"/>
        <v>1007.3999999999999</v>
      </c>
      <c r="L548" s="53">
        <f t="shared" si="44"/>
        <v>1413.0974999999999</v>
      </c>
    </row>
    <row r="549" spans="1:12" x14ac:dyDescent="0.2">
      <c r="A549" s="37" t="s">
        <v>1341</v>
      </c>
      <c r="B549" s="5" t="s">
        <v>1342</v>
      </c>
      <c r="C549" s="7" t="s">
        <v>1343</v>
      </c>
      <c r="D549" s="13">
        <v>-25.37107</v>
      </c>
      <c r="E549" s="13">
        <v>18.67605</v>
      </c>
      <c r="F549" s="37">
        <v>0</v>
      </c>
      <c r="G549" s="6">
        <f t="shared" si="40"/>
        <v>1.6424999999999998</v>
      </c>
      <c r="H549" s="49">
        <f t="shared" si="41"/>
        <v>0</v>
      </c>
      <c r="I549" s="37">
        <v>956</v>
      </c>
      <c r="J549" s="6">
        <f t="shared" si="42"/>
        <v>0.43799999999999994</v>
      </c>
      <c r="K549" s="57">
        <f t="shared" si="43"/>
        <v>418.72799999999995</v>
      </c>
      <c r="L549" s="53">
        <f t="shared" si="44"/>
        <v>418.72799999999995</v>
      </c>
    </row>
    <row r="550" spans="1:12" x14ac:dyDescent="0.2">
      <c r="A550" s="37" t="s">
        <v>1344</v>
      </c>
      <c r="B550" s="5" t="s">
        <v>1345</v>
      </c>
      <c r="C550" s="7" t="s">
        <v>1343</v>
      </c>
      <c r="D550" s="13">
        <v>-25.3979</v>
      </c>
      <c r="E550" s="13">
        <v>18.490729999999999</v>
      </c>
      <c r="F550" s="37">
        <v>23</v>
      </c>
      <c r="G550" s="6">
        <f t="shared" si="40"/>
        <v>1.6424999999999998</v>
      </c>
      <c r="H550" s="49">
        <f t="shared" si="41"/>
        <v>37.777499999999996</v>
      </c>
      <c r="I550" s="37">
        <v>700</v>
      </c>
      <c r="J550" s="6">
        <f t="shared" si="42"/>
        <v>0.43799999999999994</v>
      </c>
      <c r="K550" s="57">
        <f t="shared" si="43"/>
        <v>306.59999999999997</v>
      </c>
      <c r="L550" s="53">
        <f t="shared" si="44"/>
        <v>344.37749999999994</v>
      </c>
    </row>
    <row r="551" spans="1:12" x14ac:dyDescent="0.2">
      <c r="A551" s="37" t="s">
        <v>1346</v>
      </c>
      <c r="B551" s="5" t="s">
        <v>1347</v>
      </c>
      <c r="C551" s="7" t="s">
        <v>1348</v>
      </c>
      <c r="D551" s="13">
        <v>-25.38448</v>
      </c>
      <c r="E551" s="13">
        <v>18.932369999999999</v>
      </c>
      <c r="F551" s="37">
        <v>117</v>
      </c>
      <c r="G551" s="6">
        <f t="shared" si="40"/>
        <v>1.6424999999999998</v>
      </c>
      <c r="H551" s="49">
        <f t="shared" si="41"/>
        <v>192.17249999999999</v>
      </c>
      <c r="I551" s="37">
        <v>210</v>
      </c>
      <c r="J551" s="6">
        <f t="shared" si="42"/>
        <v>0.43799999999999994</v>
      </c>
      <c r="K551" s="57">
        <f t="shared" si="43"/>
        <v>91.97999999999999</v>
      </c>
      <c r="L551" s="53">
        <f t="shared" si="44"/>
        <v>284.15249999999997</v>
      </c>
    </row>
    <row r="552" spans="1:12" x14ac:dyDescent="0.2">
      <c r="A552" s="37" t="s">
        <v>1349</v>
      </c>
      <c r="B552" s="5" t="s">
        <v>1350</v>
      </c>
      <c r="C552" s="7" t="s">
        <v>1348</v>
      </c>
      <c r="D552" s="13">
        <v>-25.310600000000001</v>
      </c>
      <c r="E552" s="13">
        <v>18.836829999999999</v>
      </c>
      <c r="F552" s="37">
        <v>7</v>
      </c>
      <c r="G552" s="6">
        <f t="shared" si="40"/>
        <v>1.6424999999999998</v>
      </c>
      <c r="H552" s="49">
        <f t="shared" si="41"/>
        <v>11.497499999999999</v>
      </c>
      <c r="I552" s="37">
        <v>400</v>
      </c>
      <c r="J552" s="6">
        <f t="shared" si="42"/>
        <v>0.43799999999999994</v>
      </c>
      <c r="K552" s="57">
        <f t="shared" si="43"/>
        <v>175.2</v>
      </c>
      <c r="L552" s="53">
        <f t="shared" si="44"/>
        <v>186.69749999999999</v>
      </c>
    </row>
    <row r="553" spans="1:12" x14ac:dyDescent="0.2">
      <c r="A553" s="37" t="s">
        <v>1349</v>
      </c>
      <c r="B553" s="5" t="s">
        <v>1351</v>
      </c>
      <c r="C553" s="7" t="s">
        <v>1348</v>
      </c>
      <c r="D553" s="13">
        <v>-25.278590000000001</v>
      </c>
      <c r="E553" s="13">
        <v>18.8552</v>
      </c>
      <c r="F553" s="37">
        <v>219</v>
      </c>
      <c r="G553" s="6">
        <f t="shared" si="40"/>
        <v>1.6424999999999998</v>
      </c>
      <c r="H553" s="49">
        <f t="shared" si="41"/>
        <v>359.70749999999998</v>
      </c>
      <c r="I553" s="37">
        <f>101+30+670</f>
        <v>801</v>
      </c>
      <c r="J553" s="6">
        <f t="shared" si="42"/>
        <v>0.43799999999999994</v>
      </c>
      <c r="K553" s="57">
        <f t="shared" si="43"/>
        <v>350.83799999999997</v>
      </c>
      <c r="L553" s="53">
        <f t="shared" si="44"/>
        <v>710.54549999999995</v>
      </c>
    </row>
    <row r="554" spans="1:12" x14ac:dyDescent="0.2">
      <c r="A554" s="39" t="s">
        <v>1349</v>
      </c>
      <c r="B554" s="10" t="s">
        <v>1352</v>
      </c>
      <c r="C554" s="9" t="s">
        <v>1353</v>
      </c>
      <c r="D554" s="13" t="s">
        <v>1268</v>
      </c>
      <c r="E554" s="13"/>
      <c r="F554" s="39"/>
      <c r="G554" s="6">
        <f t="shared" si="40"/>
        <v>1.6424999999999998</v>
      </c>
      <c r="H554" s="49">
        <f t="shared" si="41"/>
        <v>0</v>
      </c>
      <c r="I554" s="39">
        <v>780</v>
      </c>
      <c r="J554" s="6">
        <f t="shared" si="42"/>
        <v>0.43799999999999994</v>
      </c>
      <c r="K554" s="57">
        <f t="shared" si="43"/>
        <v>341.63999999999993</v>
      </c>
      <c r="L554" s="53">
        <f t="shared" si="44"/>
        <v>341.63999999999993</v>
      </c>
    </row>
    <row r="555" spans="1:12" x14ac:dyDescent="0.2">
      <c r="A555" s="39" t="s">
        <v>1354</v>
      </c>
      <c r="B555" s="10" t="s">
        <v>1355</v>
      </c>
      <c r="C555" s="9" t="s">
        <v>1356</v>
      </c>
      <c r="D555" s="13">
        <v>-24.04467</v>
      </c>
      <c r="E555" s="13">
        <v>18.989159999999998</v>
      </c>
      <c r="F555" s="39">
        <v>110</v>
      </c>
      <c r="G555" s="6">
        <f t="shared" si="40"/>
        <v>1.6424999999999998</v>
      </c>
      <c r="H555" s="49">
        <f t="shared" si="41"/>
        <v>180.67499999999998</v>
      </c>
      <c r="I555" s="39">
        <v>1700</v>
      </c>
      <c r="J555" s="6">
        <f t="shared" si="42"/>
        <v>0.43799999999999994</v>
      </c>
      <c r="K555" s="57">
        <f t="shared" si="43"/>
        <v>744.59999999999991</v>
      </c>
      <c r="L555" s="53">
        <f t="shared" si="44"/>
        <v>925.27499999999986</v>
      </c>
    </row>
    <row r="556" spans="1:12" x14ac:dyDescent="0.2">
      <c r="A556" s="37" t="s">
        <v>1357</v>
      </c>
      <c r="B556" s="5" t="s">
        <v>1358</v>
      </c>
      <c r="C556" s="7" t="s">
        <v>1359</v>
      </c>
      <c r="D556" s="13">
        <v>-25.293849999999999</v>
      </c>
      <c r="E556" s="13">
        <v>18.288589999999999</v>
      </c>
      <c r="F556" s="37">
        <v>78</v>
      </c>
      <c r="G556" s="6">
        <f t="shared" si="40"/>
        <v>1.6424999999999998</v>
      </c>
      <c r="H556" s="49">
        <f t="shared" si="41"/>
        <v>128.11499999999998</v>
      </c>
      <c r="I556" s="37">
        <v>637</v>
      </c>
      <c r="J556" s="6">
        <f t="shared" si="42"/>
        <v>0.43799999999999994</v>
      </c>
      <c r="K556" s="57">
        <f t="shared" si="43"/>
        <v>279.00599999999997</v>
      </c>
      <c r="L556" s="53">
        <f t="shared" si="44"/>
        <v>407.12099999999998</v>
      </c>
    </row>
    <row r="557" spans="1:12" x14ac:dyDescent="0.2">
      <c r="A557" s="37" t="s">
        <v>1360</v>
      </c>
      <c r="B557" s="5" t="s">
        <v>1361</v>
      </c>
      <c r="C557" s="7" t="s">
        <v>1359</v>
      </c>
      <c r="D557" s="13">
        <v>-25.275929999999999</v>
      </c>
      <c r="E557" s="13">
        <v>18.343299999999999</v>
      </c>
      <c r="F557" s="37">
        <v>48</v>
      </c>
      <c r="G557" s="6">
        <f t="shared" si="40"/>
        <v>1.6424999999999998</v>
      </c>
      <c r="H557" s="49">
        <f t="shared" si="41"/>
        <v>78.839999999999989</v>
      </c>
      <c r="I557" s="37">
        <v>180</v>
      </c>
      <c r="J557" s="6">
        <f t="shared" si="42"/>
        <v>0.43799999999999994</v>
      </c>
      <c r="K557" s="57">
        <f t="shared" si="43"/>
        <v>78.839999999999989</v>
      </c>
      <c r="L557" s="53">
        <f t="shared" si="44"/>
        <v>157.67999999999998</v>
      </c>
    </row>
    <row r="558" spans="1:12" x14ac:dyDescent="0.2">
      <c r="A558" s="37" t="s">
        <v>1362</v>
      </c>
      <c r="B558" s="5" t="s">
        <v>1363</v>
      </c>
      <c r="C558" s="7" t="s">
        <v>1359</v>
      </c>
      <c r="D558" s="13">
        <v>-25.253509999999999</v>
      </c>
      <c r="E558" s="13">
        <v>18.328250000000001</v>
      </c>
      <c r="F558" s="37">
        <v>19</v>
      </c>
      <c r="G558" s="6">
        <f t="shared" si="40"/>
        <v>1.6424999999999998</v>
      </c>
      <c r="H558" s="49">
        <f t="shared" si="41"/>
        <v>31.207499999999996</v>
      </c>
      <c r="I558" s="37">
        <v>500</v>
      </c>
      <c r="J558" s="6">
        <f t="shared" si="42"/>
        <v>0.43799999999999994</v>
      </c>
      <c r="K558" s="57">
        <f t="shared" si="43"/>
        <v>218.99999999999997</v>
      </c>
      <c r="L558" s="53">
        <f t="shared" si="44"/>
        <v>250.20749999999998</v>
      </c>
    </row>
    <row r="559" spans="1:12" x14ac:dyDescent="0.2">
      <c r="A559" s="38" t="s">
        <v>1364</v>
      </c>
      <c r="B559" s="5" t="s">
        <v>1365</v>
      </c>
      <c r="C559" s="5"/>
      <c r="D559" s="6">
        <v>-23.996179999999999</v>
      </c>
      <c r="E559" s="6">
        <v>18.986989999999999</v>
      </c>
      <c r="F559" s="38">
        <v>82</v>
      </c>
      <c r="G559" s="6">
        <f t="shared" si="40"/>
        <v>1.6424999999999998</v>
      </c>
      <c r="H559" s="49">
        <f t="shared" si="41"/>
        <v>134.68499999999997</v>
      </c>
      <c r="I559" s="38">
        <v>1590</v>
      </c>
      <c r="J559" s="6">
        <f t="shared" si="42"/>
        <v>0.43799999999999994</v>
      </c>
      <c r="K559" s="57">
        <f t="shared" si="43"/>
        <v>696.42</v>
      </c>
      <c r="L559" s="53">
        <f t="shared" si="44"/>
        <v>831.1049999999999</v>
      </c>
    </row>
    <row r="560" spans="1:12" x14ac:dyDescent="0.2">
      <c r="A560" s="37" t="s">
        <v>1366</v>
      </c>
      <c r="B560" s="5" t="s">
        <v>1367</v>
      </c>
      <c r="C560" s="7"/>
      <c r="D560" s="13"/>
      <c r="E560" s="13"/>
      <c r="F560" s="37"/>
      <c r="G560" s="6">
        <f t="shared" si="40"/>
        <v>1.6424999999999998</v>
      </c>
      <c r="H560" s="49">
        <f t="shared" si="41"/>
        <v>0</v>
      </c>
      <c r="I560" s="37"/>
      <c r="J560" s="6">
        <f t="shared" si="42"/>
        <v>0.43799999999999994</v>
      </c>
      <c r="K560" s="57">
        <f t="shared" si="43"/>
        <v>0</v>
      </c>
      <c r="L560" s="53">
        <f t="shared" si="44"/>
        <v>0</v>
      </c>
    </row>
    <row r="561" spans="1:12" x14ac:dyDescent="0.2">
      <c r="A561" s="39" t="s">
        <v>1368</v>
      </c>
      <c r="B561" s="10" t="s">
        <v>1369</v>
      </c>
      <c r="C561" s="9" t="s">
        <v>1370</v>
      </c>
      <c r="D561" s="13">
        <v>-24.38212</v>
      </c>
      <c r="E561" s="13">
        <v>18.478020000000001</v>
      </c>
      <c r="F561" s="39">
        <v>75</v>
      </c>
      <c r="G561" s="6">
        <f t="shared" si="40"/>
        <v>1.6424999999999998</v>
      </c>
      <c r="H561" s="49">
        <f t="shared" si="41"/>
        <v>123.18749999999999</v>
      </c>
      <c r="I561" s="39">
        <v>2420</v>
      </c>
      <c r="J561" s="6">
        <f t="shared" si="42"/>
        <v>0.43799999999999994</v>
      </c>
      <c r="K561" s="57">
        <f t="shared" si="43"/>
        <v>1059.9599999999998</v>
      </c>
      <c r="L561" s="53">
        <f t="shared" si="44"/>
        <v>1183.1474999999998</v>
      </c>
    </row>
    <row r="562" spans="1:12" x14ac:dyDescent="0.2">
      <c r="A562" s="37" t="s">
        <v>1371</v>
      </c>
      <c r="B562" s="5" t="s">
        <v>1372</v>
      </c>
      <c r="C562" s="7" t="s">
        <v>1373</v>
      </c>
      <c r="D562" s="13">
        <v>-24.916440000000001</v>
      </c>
      <c r="E562" s="13">
        <v>18.619309999999999</v>
      </c>
      <c r="F562" s="37">
        <v>111</v>
      </c>
      <c r="G562" s="6">
        <f t="shared" si="40"/>
        <v>1.6424999999999998</v>
      </c>
      <c r="H562" s="49">
        <f t="shared" si="41"/>
        <v>182.3175</v>
      </c>
      <c r="I562" s="37">
        <v>1001</v>
      </c>
      <c r="J562" s="6">
        <f t="shared" si="42"/>
        <v>0.43799999999999994</v>
      </c>
      <c r="K562" s="57">
        <f t="shared" si="43"/>
        <v>438.43799999999993</v>
      </c>
      <c r="L562" s="53">
        <f t="shared" si="44"/>
        <v>620.75549999999998</v>
      </c>
    </row>
    <row r="563" spans="1:12" x14ac:dyDescent="0.2">
      <c r="A563" s="37" t="s">
        <v>1371</v>
      </c>
      <c r="B563" s="5" t="s">
        <v>1374</v>
      </c>
      <c r="C563" s="7" t="s">
        <v>1373</v>
      </c>
      <c r="D563" s="13" t="s">
        <v>1268</v>
      </c>
      <c r="E563" s="13"/>
      <c r="F563" s="37">
        <v>20</v>
      </c>
      <c r="G563" s="6">
        <f t="shared" si="40"/>
        <v>1.6424999999999998</v>
      </c>
      <c r="H563" s="49">
        <f t="shared" si="41"/>
        <v>32.849999999999994</v>
      </c>
      <c r="I563" s="37">
        <v>510</v>
      </c>
      <c r="J563" s="6">
        <f t="shared" si="42"/>
        <v>0.43799999999999994</v>
      </c>
      <c r="K563" s="57">
        <f t="shared" si="43"/>
        <v>223.37999999999997</v>
      </c>
      <c r="L563" s="53">
        <f t="shared" si="44"/>
        <v>256.22999999999996</v>
      </c>
    </row>
    <row r="564" spans="1:12" x14ac:dyDescent="0.2">
      <c r="A564" s="37" t="s">
        <v>1375</v>
      </c>
      <c r="B564" s="5" t="s">
        <v>1376</v>
      </c>
      <c r="C564" s="7" t="s">
        <v>1373</v>
      </c>
      <c r="D564" s="13" t="s">
        <v>1268</v>
      </c>
      <c r="E564" s="13"/>
      <c r="F564" s="37">
        <v>6</v>
      </c>
      <c r="G564" s="6">
        <f t="shared" si="40"/>
        <v>1.6424999999999998</v>
      </c>
      <c r="H564" s="49">
        <f t="shared" si="41"/>
        <v>9.8549999999999986</v>
      </c>
      <c r="I564" s="37">
        <v>1200</v>
      </c>
      <c r="J564" s="6">
        <f t="shared" si="42"/>
        <v>0.43799999999999994</v>
      </c>
      <c r="K564" s="57">
        <f t="shared" si="43"/>
        <v>525.59999999999991</v>
      </c>
      <c r="L564" s="53">
        <f t="shared" si="44"/>
        <v>535.45499999999993</v>
      </c>
    </row>
    <row r="565" spans="1:12" x14ac:dyDescent="0.2">
      <c r="A565" s="37" t="s">
        <v>1371</v>
      </c>
      <c r="B565" s="5" t="s">
        <v>1377</v>
      </c>
      <c r="C565" s="7" t="s">
        <v>1373</v>
      </c>
      <c r="D565" s="13">
        <v>-24.890740000000001</v>
      </c>
      <c r="E565" s="13">
        <v>18.553100000000001</v>
      </c>
      <c r="F565" s="37">
        <v>20</v>
      </c>
      <c r="G565" s="6">
        <f t="shared" si="40"/>
        <v>1.6424999999999998</v>
      </c>
      <c r="H565" s="49">
        <f t="shared" si="41"/>
        <v>32.849999999999994</v>
      </c>
      <c r="I565" s="37">
        <v>500</v>
      </c>
      <c r="J565" s="6">
        <f t="shared" si="42"/>
        <v>0.43799999999999994</v>
      </c>
      <c r="K565" s="57">
        <f t="shared" si="43"/>
        <v>218.99999999999997</v>
      </c>
      <c r="L565" s="53">
        <f t="shared" si="44"/>
        <v>251.84999999999997</v>
      </c>
    </row>
    <row r="566" spans="1:12" x14ac:dyDescent="0.2">
      <c r="A566" s="39" t="s">
        <v>1378</v>
      </c>
      <c r="B566" s="10" t="s">
        <v>1379</v>
      </c>
      <c r="C566" s="9" t="s">
        <v>1380</v>
      </c>
      <c r="D566" s="13">
        <v>-24.761710000000001</v>
      </c>
      <c r="E566" s="13">
        <v>18.738610000000001</v>
      </c>
      <c r="F566" s="63">
        <v>138</v>
      </c>
      <c r="G566" s="6">
        <f t="shared" si="40"/>
        <v>1.6424999999999998</v>
      </c>
      <c r="H566" s="49">
        <f t="shared" si="41"/>
        <v>226.66499999999999</v>
      </c>
      <c r="I566" s="63">
        <v>1632</v>
      </c>
      <c r="J566" s="6">
        <f t="shared" si="42"/>
        <v>0.43799999999999994</v>
      </c>
      <c r="K566" s="57">
        <f t="shared" si="43"/>
        <v>714.81599999999992</v>
      </c>
      <c r="L566" s="53">
        <f t="shared" si="44"/>
        <v>941.48099999999988</v>
      </c>
    </row>
    <row r="567" spans="1:12" x14ac:dyDescent="0.2">
      <c r="A567" s="39" t="s">
        <v>1381</v>
      </c>
      <c r="B567" s="10" t="s">
        <v>1382</v>
      </c>
      <c r="C567" s="9" t="s">
        <v>1383</v>
      </c>
      <c r="D567" s="13">
        <v>-24.819980000000001</v>
      </c>
      <c r="E567" s="13">
        <v>18.773949999999999</v>
      </c>
      <c r="F567" s="63">
        <v>133</v>
      </c>
      <c r="G567" s="6">
        <f t="shared" si="40"/>
        <v>1.6424999999999998</v>
      </c>
      <c r="H567" s="49">
        <f t="shared" si="41"/>
        <v>218.45249999999999</v>
      </c>
      <c r="I567" s="63">
        <v>290</v>
      </c>
      <c r="J567" s="6">
        <f t="shared" si="42"/>
        <v>0.43799999999999994</v>
      </c>
      <c r="K567" s="57">
        <f t="shared" si="43"/>
        <v>127.01999999999998</v>
      </c>
      <c r="L567" s="53">
        <f t="shared" si="44"/>
        <v>345.47249999999997</v>
      </c>
    </row>
    <row r="568" spans="1:12" x14ac:dyDescent="0.2">
      <c r="A568" s="39" t="s">
        <v>1384</v>
      </c>
      <c r="B568" s="10" t="s">
        <v>1385</v>
      </c>
      <c r="C568" s="9" t="s">
        <v>1386</v>
      </c>
      <c r="D568" s="13">
        <v>-24.793140000000001</v>
      </c>
      <c r="E568" s="13">
        <v>18.765910000000002</v>
      </c>
      <c r="F568" s="63">
        <v>59</v>
      </c>
      <c r="G568" s="6">
        <f t="shared" si="40"/>
        <v>1.6424999999999998</v>
      </c>
      <c r="H568" s="49">
        <f t="shared" si="41"/>
        <v>96.907499999999985</v>
      </c>
      <c r="I568" s="63">
        <v>2310</v>
      </c>
      <c r="J568" s="6">
        <f t="shared" si="42"/>
        <v>0.43799999999999994</v>
      </c>
      <c r="K568" s="57">
        <f t="shared" si="43"/>
        <v>1011.7799999999999</v>
      </c>
      <c r="L568" s="53">
        <f t="shared" si="44"/>
        <v>1108.6874999999998</v>
      </c>
    </row>
    <row r="569" spans="1:12" x14ac:dyDescent="0.2">
      <c r="A569" s="39" t="s">
        <v>1387</v>
      </c>
      <c r="B569" s="10" t="s">
        <v>1388</v>
      </c>
      <c r="C569" s="9" t="s">
        <v>1389</v>
      </c>
      <c r="D569" s="13">
        <v>-24.870699999999999</v>
      </c>
      <c r="E569" s="13">
        <v>18.714670000000002</v>
      </c>
      <c r="F569" s="63">
        <v>36</v>
      </c>
      <c r="G569" s="6">
        <f t="shared" si="40"/>
        <v>1.6424999999999998</v>
      </c>
      <c r="H569" s="49">
        <f t="shared" si="41"/>
        <v>59.129999999999995</v>
      </c>
      <c r="I569" s="63">
        <v>90</v>
      </c>
      <c r="J569" s="6">
        <f t="shared" si="42"/>
        <v>0.43799999999999994</v>
      </c>
      <c r="K569" s="57">
        <f t="shared" si="43"/>
        <v>39.419999999999995</v>
      </c>
      <c r="L569" s="53">
        <f t="shared" si="44"/>
        <v>98.549999999999983</v>
      </c>
    </row>
    <row r="570" spans="1:12" x14ac:dyDescent="0.2">
      <c r="A570" s="39" t="s">
        <v>1387</v>
      </c>
      <c r="B570" s="10" t="s">
        <v>1390</v>
      </c>
      <c r="C570" s="9" t="s">
        <v>1391</v>
      </c>
      <c r="D570" s="13">
        <v>-24.907640000000001</v>
      </c>
      <c r="E570" s="13">
        <v>18.673179999999999</v>
      </c>
      <c r="F570" s="39">
        <v>14</v>
      </c>
      <c r="G570" s="6">
        <f t="shared" si="40"/>
        <v>1.6424999999999998</v>
      </c>
      <c r="H570" s="49">
        <f t="shared" si="41"/>
        <v>22.994999999999997</v>
      </c>
      <c r="I570" s="39">
        <v>170</v>
      </c>
      <c r="J570" s="6">
        <f t="shared" si="42"/>
        <v>0.43799999999999994</v>
      </c>
      <c r="K570" s="57">
        <f t="shared" si="43"/>
        <v>74.459999999999994</v>
      </c>
      <c r="L570" s="53">
        <f t="shared" si="44"/>
        <v>97.454999999999984</v>
      </c>
    </row>
    <row r="571" spans="1:12" x14ac:dyDescent="0.2">
      <c r="A571" s="39" t="s">
        <v>1392</v>
      </c>
      <c r="B571" s="10" t="s">
        <v>1393</v>
      </c>
      <c r="C571" s="9" t="s">
        <v>1394</v>
      </c>
      <c r="D571" s="13">
        <v>-24.839169999999999</v>
      </c>
      <c r="E571" s="13">
        <v>18.788599999999999</v>
      </c>
      <c r="F571" s="63">
        <v>255</v>
      </c>
      <c r="G571" s="6">
        <f t="shared" si="40"/>
        <v>1.6424999999999998</v>
      </c>
      <c r="H571" s="49">
        <f t="shared" si="41"/>
        <v>418.83749999999998</v>
      </c>
      <c r="I571" s="63">
        <v>155</v>
      </c>
      <c r="J571" s="6">
        <f t="shared" si="42"/>
        <v>0.43799999999999994</v>
      </c>
      <c r="K571" s="57">
        <f t="shared" si="43"/>
        <v>67.889999999999986</v>
      </c>
      <c r="L571" s="53">
        <f t="shared" si="44"/>
        <v>486.72749999999996</v>
      </c>
    </row>
    <row r="572" spans="1:12" x14ac:dyDescent="0.2">
      <c r="A572" s="39" t="s">
        <v>1395</v>
      </c>
      <c r="B572" s="10" t="s">
        <v>1396</v>
      </c>
      <c r="C572" s="9" t="s">
        <v>1397</v>
      </c>
      <c r="D572" s="13">
        <v>-24.926860000000001</v>
      </c>
      <c r="E572" s="13">
        <v>18.70682</v>
      </c>
      <c r="F572" s="39">
        <v>7</v>
      </c>
      <c r="G572" s="6">
        <f t="shared" si="40"/>
        <v>1.6424999999999998</v>
      </c>
      <c r="H572" s="49">
        <f t="shared" si="41"/>
        <v>11.497499999999999</v>
      </c>
      <c r="I572" s="39">
        <v>803</v>
      </c>
      <c r="J572" s="6">
        <f t="shared" si="42"/>
        <v>0.43799999999999994</v>
      </c>
      <c r="K572" s="57">
        <f t="shared" si="43"/>
        <v>351.71399999999994</v>
      </c>
      <c r="L572" s="53">
        <f t="shared" si="44"/>
        <v>363.21149999999994</v>
      </c>
    </row>
    <row r="573" spans="1:12" x14ac:dyDescent="0.2">
      <c r="A573" s="39" t="s">
        <v>1395</v>
      </c>
      <c r="B573" s="10" t="s">
        <v>1398</v>
      </c>
      <c r="C573" s="9" t="s">
        <v>1150</v>
      </c>
      <c r="D573" s="13">
        <v>-24.895240000000001</v>
      </c>
      <c r="E573" s="13">
        <v>18.81981</v>
      </c>
      <c r="F573" s="39">
        <v>59</v>
      </c>
      <c r="G573" s="6">
        <f t="shared" si="40"/>
        <v>1.6424999999999998</v>
      </c>
      <c r="H573" s="49">
        <f t="shared" si="41"/>
        <v>96.907499999999985</v>
      </c>
      <c r="I573" s="39">
        <v>660</v>
      </c>
      <c r="J573" s="6">
        <f t="shared" si="42"/>
        <v>0.43799999999999994</v>
      </c>
      <c r="K573" s="57">
        <f t="shared" si="43"/>
        <v>289.08</v>
      </c>
      <c r="L573" s="53">
        <f t="shared" si="44"/>
        <v>385.98749999999995</v>
      </c>
    </row>
    <row r="574" spans="1:12" x14ac:dyDescent="0.2">
      <c r="A574" s="39" t="s">
        <v>1399</v>
      </c>
      <c r="B574" s="10" t="s">
        <v>1400</v>
      </c>
      <c r="C574" s="9" t="s">
        <v>1401</v>
      </c>
      <c r="D574" s="13">
        <v>-24.866299999999999</v>
      </c>
      <c r="E574" s="13">
        <v>18.81343</v>
      </c>
      <c r="F574" s="39">
        <v>0</v>
      </c>
      <c r="G574" s="6">
        <f t="shared" si="40"/>
        <v>1.6424999999999998</v>
      </c>
      <c r="H574" s="49">
        <f t="shared" si="41"/>
        <v>0</v>
      </c>
      <c r="I574" s="39">
        <v>0</v>
      </c>
      <c r="J574" s="6">
        <f t="shared" si="42"/>
        <v>0.43799999999999994</v>
      </c>
      <c r="K574" s="57">
        <f t="shared" si="43"/>
        <v>0</v>
      </c>
      <c r="L574" s="53">
        <f t="shared" si="44"/>
        <v>0</v>
      </c>
    </row>
    <row r="575" spans="1:12" x14ac:dyDescent="0.2">
      <c r="A575" s="39" t="s">
        <v>1399</v>
      </c>
      <c r="B575" s="10" t="s">
        <v>1402</v>
      </c>
      <c r="C575" s="9" t="s">
        <v>1403</v>
      </c>
      <c r="D575" s="13">
        <v>-24.861640000000001</v>
      </c>
      <c r="E575" s="13">
        <v>18.819130000000001</v>
      </c>
      <c r="F575" s="39">
        <v>164</v>
      </c>
      <c r="G575" s="6">
        <f t="shared" si="40"/>
        <v>1.6424999999999998</v>
      </c>
      <c r="H575" s="49">
        <f t="shared" si="41"/>
        <v>269.36999999999995</v>
      </c>
      <c r="I575" s="39">
        <v>550</v>
      </c>
      <c r="J575" s="6">
        <f t="shared" si="42"/>
        <v>0.43799999999999994</v>
      </c>
      <c r="K575" s="57">
        <f t="shared" si="43"/>
        <v>240.89999999999998</v>
      </c>
      <c r="L575" s="53">
        <f t="shared" si="44"/>
        <v>510.26999999999992</v>
      </c>
    </row>
    <row r="576" spans="1:12" x14ac:dyDescent="0.2">
      <c r="A576" s="39" t="s">
        <v>1404</v>
      </c>
      <c r="B576" s="10" t="s">
        <v>1405</v>
      </c>
      <c r="C576" s="9" t="s">
        <v>1406</v>
      </c>
      <c r="D576" s="13">
        <v>-24.01709</v>
      </c>
      <c r="E576" s="13">
        <v>18.90513</v>
      </c>
      <c r="F576" s="39">
        <v>128</v>
      </c>
      <c r="G576" s="6">
        <f t="shared" si="40"/>
        <v>1.6424999999999998</v>
      </c>
      <c r="H576" s="49">
        <f t="shared" si="41"/>
        <v>210.23999999999998</v>
      </c>
      <c r="I576" s="39">
        <v>2013</v>
      </c>
      <c r="J576" s="6">
        <f t="shared" si="42"/>
        <v>0.43799999999999994</v>
      </c>
      <c r="K576" s="57">
        <f t="shared" si="43"/>
        <v>881.69399999999985</v>
      </c>
      <c r="L576" s="53">
        <f t="shared" si="44"/>
        <v>1091.9339999999997</v>
      </c>
    </row>
    <row r="577" spans="1:12" x14ac:dyDescent="0.2">
      <c r="A577" s="39" t="s">
        <v>1407</v>
      </c>
      <c r="B577" s="10" t="s">
        <v>1408</v>
      </c>
      <c r="C577" s="9" t="s">
        <v>1409</v>
      </c>
      <c r="D577" s="13">
        <v>-25.093679999999999</v>
      </c>
      <c r="E577" s="13">
        <v>18.807189999999999</v>
      </c>
      <c r="F577" s="39">
        <v>37</v>
      </c>
      <c r="G577" s="6">
        <f t="shared" si="40"/>
        <v>1.6424999999999998</v>
      </c>
      <c r="H577" s="49">
        <f t="shared" si="41"/>
        <v>60.772499999999994</v>
      </c>
      <c r="I577" s="39">
        <v>800</v>
      </c>
      <c r="J577" s="6">
        <f t="shared" si="42"/>
        <v>0.43799999999999994</v>
      </c>
      <c r="K577" s="57">
        <f t="shared" si="43"/>
        <v>350.4</v>
      </c>
      <c r="L577" s="53">
        <f t="shared" si="44"/>
        <v>411.17249999999996</v>
      </c>
    </row>
    <row r="578" spans="1:12" x14ac:dyDescent="0.2">
      <c r="A578" s="39" t="s">
        <v>1407</v>
      </c>
      <c r="B578" s="10" t="s">
        <v>1410</v>
      </c>
      <c r="C578" s="9" t="s">
        <v>1411</v>
      </c>
      <c r="D578" s="13">
        <v>-25.044360000000001</v>
      </c>
      <c r="E578" s="13">
        <v>18.904129999999999</v>
      </c>
      <c r="F578" s="39">
        <v>6</v>
      </c>
      <c r="G578" s="6">
        <f t="shared" si="40"/>
        <v>1.6424999999999998</v>
      </c>
      <c r="H578" s="49">
        <f t="shared" si="41"/>
        <v>9.8549999999999986</v>
      </c>
      <c r="I578" s="39">
        <v>1591</v>
      </c>
      <c r="J578" s="6">
        <f t="shared" si="42"/>
        <v>0.43799999999999994</v>
      </c>
      <c r="K578" s="57">
        <f t="shared" si="43"/>
        <v>696.85799999999995</v>
      </c>
      <c r="L578" s="53">
        <f t="shared" si="44"/>
        <v>706.71299999999997</v>
      </c>
    </row>
    <row r="579" spans="1:12" x14ac:dyDescent="0.2">
      <c r="A579" s="39" t="s">
        <v>1412</v>
      </c>
      <c r="B579" s="10" t="s">
        <v>1413</v>
      </c>
      <c r="C579" s="9" t="s">
        <v>1414</v>
      </c>
      <c r="D579" s="13">
        <v>-25.05574</v>
      </c>
      <c r="E579" s="13">
        <v>18.915600000000001</v>
      </c>
      <c r="F579" s="63">
        <v>45</v>
      </c>
      <c r="G579" s="6">
        <f t="shared" ref="G579:G642" si="45">0.0045*365</f>
        <v>1.6424999999999998</v>
      </c>
      <c r="H579" s="49">
        <f t="shared" ref="H579:H642" si="46">F579*G579</f>
        <v>73.912499999999994</v>
      </c>
      <c r="I579" s="63">
        <v>1140</v>
      </c>
      <c r="J579" s="6">
        <f t="shared" ref="J579:J642" si="47">0.0012*365</f>
        <v>0.43799999999999994</v>
      </c>
      <c r="K579" s="57">
        <f t="shared" ref="K579:K642" si="48">I579*J579</f>
        <v>499.31999999999994</v>
      </c>
      <c r="L579" s="53">
        <f t="shared" ref="L579:L642" si="49">K579+H579</f>
        <v>573.23249999999996</v>
      </c>
    </row>
    <row r="580" spans="1:12" x14ac:dyDescent="0.2">
      <c r="A580" s="39" t="s">
        <v>1415</v>
      </c>
      <c r="B580" s="10" t="s">
        <v>1416</v>
      </c>
      <c r="C580" s="9" t="s">
        <v>1417</v>
      </c>
      <c r="D580" s="13">
        <v>-25.075569999999999</v>
      </c>
      <c r="E580" s="13">
        <v>18.928889999999999</v>
      </c>
      <c r="F580" s="39">
        <v>160</v>
      </c>
      <c r="G580" s="6">
        <f t="shared" si="45"/>
        <v>1.6424999999999998</v>
      </c>
      <c r="H580" s="49">
        <f t="shared" si="46"/>
        <v>262.79999999999995</v>
      </c>
      <c r="I580" s="39">
        <v>2585</v>
      </c>
      <c r="J580" s="6">
        <f t="shared" si="47"/>
        <v>0.43799999999999994</v>
      </c>
      <c r="K580" s="57">
        <f t="shared" si="48"/>
        <v>1132.2299999999998</v>
      </c>
      <c r="L580" s="53">
        <f t="shared" si="49"/>
        <v>1395.0299999999997</v>
      </c>
    </row>
    <row r="581" spans="1:12" x14ac:dyDescent="0.2">
      <c r="A581" s="39" t="s">
        <v>1418</v>
      </c>
      <c r="B581" s="10" t="s">
        <v>1419</v>
      </c>
      <c r="C581" s="9" t="s">
        <v>1420</v>
      </c>
      <c r="D581" s="13">
        <v>-25.121829999999999</v>
      </c>
      <c r="E581" s="13">
        <v>18.944839999999999</v>
      </c>
      <c r="F581" s="39">
        <v>34</v>
      </c>
      <c r="G581" s="6">
        <f t="shared" si="45"/>
        <v>1.6424999999999998</v>
      </c>
      <c r="H581" s="49">
        <f t="shared" si="46"/>
        <v>55.844999999999992</v>
      </c>
      <c r="I581" s="39">
        <v>940</v>
      </c>
      <c r="J581" s="6">
        <f t="shared" si="47"/>
        <v>0.43799999999999994</v>
      </c>
      <c r="K581" s="57">
        <f t="shared" si="48"/>
        <v>411.71999999999997</v>
      </c>
      <c r="L581" s="53">
        <f t="shared" si="49"/>
        <v>467.56499999999994</v>
      </c>
    </row>
    <row r="582" spans="1:12" x14ac:dyDescent="0.2">
      <c r="A582" s="39" t="s">
        <v>953</v>
      </c>
      <c r="B582" s="10" t="s">
        <v>1421</v>
      </c>
      <c r="C582" s="9" t="s">
        <v>1422</v>
      </c>
      <c r="D582" s="13">
        <v>-25.131900000000002</v>
      </c>
      <c r="E582" s="13">
        <v>18.95149</v>
      </c>
      <c r="F582" s="39">
        <v>60</v>
      </c>
      <c r="G582" s="6">
        <f t="shared" si="45"/>
        <v>1.6424999999999998</v>
      </c>
      <c r="H582" s="49">
        <f t="shared" si="46"/>
        <v>98.55</v>
      </c>
      <c r="I582" s="39">
        <v>950</v>
      </c>
      <c r="J582" s="6">
        <f t="shared" si="47"/>
        <v>0.43799999999999994</v>
      </c>
      <c r="K582" s="57">
        <f t="shared" si="48"/>
        <v>416.09999999999997</v>
      </c>
      <c r="L582" s="53">
        <f t="shared" si="49"/>
        <v>514.65</v>
      </c>
    </row>
    <row r="583" spans="1:12" x14ac:dyDescent="0.2">
      <c r="A583" s="39" t="s">
        <v>953</v>
      </c>
      <c r="B583" s="10" t="s">
        <v>1423</v>
      </c>
      <c r="C583" s="9" t="s">
        <v>1424</v>
      </c>
      <c r="D583" s="13">
        <v>-25.130109999999998</v>
      </c>
      <c r="E583" s="13">
        <v>18.950520000000001</v>
      </c>
      <c r="F583" s="39">
        <v>104</v>
      </c>
      <c r="G583" s="6">
        <f t="shared" si="45"/>
        <v>1.6424999999999998</v>
      </c>
      <c r="H583" s="49">
        <f t="shared" si="46"/>
        <v>170.82</v>
      </c>
      <c r="I583" s="39">
        <v>6250</v>
      </c>
      <c r="J583" s="6">
        <f t="shared" si="47"/>
        <v>0.43799999999999994</v>
      </c>
      <c r="K583" s="57">
        <f t="shared" si="48"/>
        <v>2737.4999999999995</v>
      </c>
      <c r="L583" s="53">
        <f t="shared" si="49"/>
        <v>2908.3199999999997</v>
      </c>
    </row>
    <row r="584" spans="1:12" x14ac:dyDescent="0.2">
      <c r="A584" s="39" t="s">
        <v>1425</v>
      </c>
      <c r="B584" s="10" t="s">
        <v>1426</v>
      </c>
      <c r="C584" s="9" t="s">
        <v>1427</v>
      </c>
      <c r="D584" s="13"/>
      <c r="E584" s="13"/>
      <c r="F584" s="39">
        <v>55</v>
      </c>
      <c r="G584" s="6">
        <f t="shared" si="45"/>
        <v>1.6424999999999998</v>
      </c>
      <c r="H584" s="49">
        <f t="shared" si="46"/>
        <v>90.337499999999991</v>
      </c>
      <c r="I584" s="39">
        <v>590</v>
      </c>
      <c r="J584" s="6">
        <f t="shared" si="47"/>
        <v>0.43799999999999994</v>
      </c>
      <c r="K584" s="57">
        <f t="shared" si="48"/>
        <v>258.41999999999996</v>
      </c>
      <c r="L584" s="53">
        <f t="shared" si="49"/>
        <v>348.75749999999994</v>
      </c>
    </row>
    <row r="585" spans="1:12" x14ac:dyDescent="0.2">
      <c r="A585" s="39" t="s">
        <v>1425</v>
      </c>
      <c r="B585" s="10" t="s">
        <v>1428</v>
      </c>
      <c r="C585" s="9"/>
      <c r="D585" s="13">
        <v>-25.170580000000001</v>
      </c>
      <c r="E585" s="13">
        <v>18.978159999999999</v>
      </c>
      <c r="F585" s="39">
        <v>52</v>
      </c>
      <c r="G585" s="6">
        <f t="shared" si="45"/>
        <v>1.6424999999999998</v>
      </c>
      <c r="H585" s="49">
        <f t="shared" si="46"/>
        <v>85.41</v>
      </c>
      <c r="I585" s="39">
        <v>980</v>
      </c>
      <c r="J585" s="6">
        <f t="shared" si="47"/>
        <v>0.43799999999999994</v>
      </c>
      <c r="K585" s="57">
        <f t="shared" si="48"/>
        <v>429.23999999999995</v>
      </c>
      <c r="L585" s="53">
        <f t="shared" si="49"/>
        <v>514.65</v>
      </c>
    </row>
    <row r="586" spans="1:12" x14ac:dyDescent="0.2">
      <c r="A586" s="39" t="s">
        <v>454</v>
      </c>
      <c r="B586" s="10" t="s">
        <v>1429</v>
      </c>
      <c r="C586" s="9" t="s">
        <v>1430</v>
      </c>
      <c r="D586" s="13">
        <v>-25.077719999999999</v>
      </c>
      <c r="E586" s="13">
        <v>19.094660000000001</v>
      </c>
      <c r="F586" s="39">
        <v>160</v>
      </c>
      <c r="G586" s="6">
        <f t="shared" si="45"/>
        <v>1.6424999999999998</v>
      </c>
      <c r="H586" s="49">
        <f t="shared" si="46"/>
        <v>262.79999999999995</v>
      </c>
      <c r="I586" s="39">
        <v>600</v>
      </c>
      <c r="J586" s="6">
        <f t="shared" si="47"/>
        <v>0.43799999999999994</v>
      </c>
      <c r="K586" s="57">
        <f t="shared" si="48"/>
        <v>262.79999999999995</v>
      </c>
      <c r="L586" s="53">
        <f t="shared" si="49"/>
        <v>525.59999999999991</v>
      </c>
    </row>
    <row r="587" spans="1:12" x14ac:dyDescent="0.2">
      <c r="A587" s="39" t="s">
        <v>1431</v>
      </c>
      <c r="B587" s="10" t="s">
        <v>1432</v>
      </c>
      <c r="C587" s="9" t="s">
        <v>1433</v>
      </c>
      <c r="D587" s="13">
        <v>-25.16141</v>
      </c>
      <c r="E587" s="13">
        <v>18.969290000000001</v>
      </c>
      <c r="F587" s="39">
        <v>82</v>
      </c>
      <c r="G587" s="6">
        <f t="shared" si="45"/>
        <v>1.6424999999999998</v>
      </c>
      <c r="H587" s="49">
        <f t="shared" si="46"/>
        <v>134.68499999999997</v>
      </c>
      <c r="I587" s="39">
        <v>2280</v>
      </c>
      <c r="J587" s="6">
        <f t="shared" si="47"/>
        <v>0.43799999999999994</v>
      </c>
      <c r="K587" s="57">
        <f t="shared" si="48"/>
        <v>998.63999999999987</v>
      </c>
      <c r="L587" s="53">
        <f t="shared" si="49"/>
        <v>1133.3249999999998</v>
      </c>
    </row>
    <row r="588" spans="1:12" x14ac:dyDescent="0.2">
      <c r="A588" s="39" t="s">
        <v>1434</v>
      </c>
      <c r="B588" s="10" t="s">
        <v>1435</v>
      </c>
      <c r="C588" s="9" t="s">
        <v>1436</v>
      </c>
      <c r="D588" s="13">
        <v>-25.20852</v>
      </c>
      <c r="E588" s="13">
        <v>18.005099999999999</v>
      </c>
      <c r="F588" s="39">
        <v>73</v>
      </c>
      <c r="G588" s="6">
        <f t="shared" si="45"/>
        <v>1.6424999999999998</v>
      </c>
      <c r="H588" s="49">
        <f t="shared" si="46"/>
        <v>119.90249999999999</v>
      </c>
      <c r="I588" s="39">
        <v>520</v>
      </c>
      <c r="J588" s="6">
        <f t="shared" si="47"/>
        <v>0.43799999999999994</v>
      </c>
      <c r="K588" s="57">
        <f t="shared" si="48"/>
        <v>227.75999999999996</v>
      </c>
      <c r="L588" s="53">
        <f t="shared" si="49"/>
        <v>347.66249999999997</v>
      </c>
    </row>
    <row r="589" spans="1:12" x14ac:dyDescent="0.2">
      <c r="A589" s="39"/>
      <c r="B589" s="10" t="s">
        <v>1437</v>
      </c>
      <c r="C589" s="9" t="s">
        <v>1438</v>
      </c>
      <c r="D589" s="13">
        <v>-25.217849999999999</v>
      </c>
      <c r="E589" s="13">
        <v>19.016069999999999</v>
      </c>
      <c r="F589" s="39">
        <v>60</v>
      </c>
      <c r="G589" s="6">
        <f t="shared" si="45"/>
        <v>1.6424999999999998</v>
      </c>
      <c r="H589" s="49">
        <f t="shared" si="46"/>
        <v>98.55</v>
      </c>
      <c r="I589" s="39">
        <v>2300</v>
      </c>
      <c r="J589" s="6">
        <f t="shared" si="47"/>
        <v>0.43799999999999994</v>
      </c>
      <c r="K589" s="57">
        <f t="shared" si="48"/>
        <v>1007.3999999999999</v>
      </c>
      <c r="L589" s="53">
        <f t="shared" si="49"/>
        <v>1105.9499999999998</v>
      </c>
    </row>
    <row r="590" spans="1:12" x14ac:dyDescent="0.2">
      <c r="A590" s="39" t="s">
        <v>1439</v>
      </c>
      <c r="B590" s="10" t="s">
        <v>1440</v>
      </c>
      <c r="C590" s="12" t="s">
        <v>1441</v>
      </c>
      <c r="D590" s="13">
        <v>-25.261510000000001</v>
      </c>
      <c r="E590" s="13">
        <v>19.043500000000002</v>
      </c>
      <c r="F590" s="67">
        <v>24</v>
      </c>
      <c r="G590" s="6">
        <f t="shared" si="45"/>
        <v>1.6424999999999998</v>
      </c>
      <c r="H590" s="49">
        <f t="shared" si="46"/>
        <v>39.419999999999995</v>
      </c>
      <c r="I590" s="67">
        <v>1600</v>
      </c>
      <c r="J590" s="6">
        <f t="shared" si="47"/>
        <v>0.43799999999999994</v>
      </c>
      <c r="K590" s="57">
        <f t="shared" si="48"/>
        <v>700.8</v>
      </c>
      <c r="L590" s="53">
        <f t="shared" si="49"/>
        <v>740.21999999999991</v>
      </c>
    </row>
    <row r="591" spans="1:12" x14ac:dyDescent="0.2">
      <c r="A591" s="39" t="s">
        <v>1439</v>
      </c>
      <c r="B591" s="10" t="s">
        <v>1442</v>
      </c>
      <c r="C591" s="12" t="s">
        <v>1443</v>
      </c>
      <c r="D591" s="13">
        <v>-25.261510000000001</v>
      </c>
      <c r="E591" s="13">
        <v>19.043500000000002</v>
      </c>
      <c r="F591" s="67">
        <v>0</v>
      </c>
      <c r="G591" s="6">
        <f t="shared" si="45"/>
        <v>1.6424999999999998</v>
      </c>
      <c r="H591" s="49">
        <f t="shared" si="46"/>
        <v>0</v>
      </c>
      <c r="I591" s="67">
        <v>600</v>
      </c>
      <c r="J591" s="6">
        <f t="shared" si="47"/>
        <v>0.43799999999999994</v>
      </c>
      <c r="K591" s="57">
        <f t="shared" si="48"/>
        <v>262.79999999999995</v>
      </c>
      <c r="L591" s="53">
        <f t="shared" si="49"/>
        <v>262.79999999999995</v>
      </c>
    </row>
    <row r="592" spans="1:12" x14ac:dyDescent="0.2">
      <c r="A592" s="39" t="s">
        <v>1444</v>
      </c>
      <c r="B592" s="10" t="s">
        <v>1445</v>
      </c>
      <c r="C592" s="9" t="s">
        <v>1446</v>
      </c>
      <c r="D592" s="13">
        <v>-25.278880000000001</v>
      </c>
      <c r="E592" s="13">
        <v>19.080570000000002</v>
      </c>
      <c r="F592" s="39">
        <v>0</v>
      </c>
      <c r="G592" s="6">
        <f t="shared" si="45"/>
        <v>1.6424999999999998</v>
      </c>
      <c r="H592" s="49">
        <f t="shared" si="46"/>
        <v>0</v>
      </c>
      <c r="I592" s="39">
        <v>580</v>
      </c>
      <c r="J592" s="6">
        <f t="shared" si="47"/>
        <v>0.43799999999999994</v>
      </c>
      <c r="K592" s="57">
        <f t="shared" si="48"/>
        <v>254.03999999999996</v>
      </c>
      <c r="L592" s="53">
        <f t="shared" si="49"/>
        <v>254.03999999999996</v>
      </c>
    </row>
    <row r="593" spans="1:12" x14ac:dyDescent="0.2">
      <c r="A593" s="39" t="s">
        <v>1447</v>
      </c>
      <c r="B593" s="10" t="s">
        <v>1448</v>
      </c>
      <c r="C593" s="12" t="s">
        <v>1449</v>
      </c>
      <c r="D593" s="13">
        <v>-25.258120000000002</v>
      </c>
      <c r="E593" s="13">
        <v>19.066269999999999</v>
      </c>
      <c r="F593" s="67">
        <v>3</v>
      </c>
      <c r="G593" s="6">
        <f t="shared" si="45"/>
        <v>1.6424999999999998</v>
      </c>
      <c r="H593" s="49">
        <f t="shared" si="46"/>
        <v>4.9274999999999993</v>
      </c>
      <c r="I593" s="67">
        <v>1050</v>
      </c>
      <c r="J593" s="6">
        <f t="shared" si="47"/>
        <v>0.43799999999999994</v>
      </c>
      <c r="K593" s="57">
        <f t="shared" si="48"/>
        <v>459.89999999999992</v>
      </c>
      <c r="L593" s="53">
        <f t="shared" si="49"/>
        <v>464.82749999999993</v>
      </c>
    </row>
    <row r="594" spans="1:12" x14ac:dyDescent="0.2">
      <c r="A594" s="39" t="s">
        <v>1450</v>
      </c>
      <c r="B594" s="10" t="s">
        <v>1451</v>
      </c>
      <c r="C594" s="9" t="s">
        <v>1452</v>
      </c>
      <c r="D594" s="13" t="s">
        <v>1268</v>
      </c>
      <c r="E594" s="13"/>
      <c r="F594" s="39"/>
      <c r="G594" s="6">
        <f t="shared" si="45"/>
        <v>1.6424999999999998</v>
      </c>
      <c r="H594" s="49">
        <f t="shared" si="46"/>
        <v>0</v>
      </c>
      <c r="I594" s="39">
        <v>860</v>
      </c>
      <c r="J594" s="6">
        <f t="shared" si="47"/>
        <v>0.43799999999999994</v>
      </c>
      <c r="K594" s="57">
        <f t="shared" si="48"/>
        <v>376.67999999999995</v>
      </c>
      <c r="L594" s="53">
        <f t="shared" si="49"/>
        <v>376.67999999999995</v>
      </c>
    </row>
    <row r="595" spans="1:12" x14ac:dyDescent="0.2">
      <c r="A595" s="39" t="s">
        <v>1450</v>
      </c>
      <c r="B595" s="10" t="s">
        <v>1453</v>
      </c>
      <c r="C595" s="9" t="s">
        <v>1452</v>
      </c>
      <c r="D595" s="13">
        <v>-25.363440000000001</v>
      </c>
      <c r="E595" s="13">
        <v>19.158470000000001</v>
      </c>
      <c r="F595" s="39">
        <v>13</v>
      </c>
      <c r="G595" s="6">
        <f t="shared" si="45"/>
        <v>1.6424999999999998</v>
      </c>
      <c r="H595" s="49">
        <f t="shared" si="46"/>
        <v>21.352499999999999</v>
      </c>
      <c r="I595" s="39">
        <v>900</v>
      </c>
      <c r="J595" s="6">
        <f t="shared" si="47"/>
        <v>0.43799999999999994</v>
      </c>
      <c r="K595" s="57">
        <f t="shared" si="48"/>
        <v>394.19999999999993</v>
      </c>
      <c r="L595" s="53">
        <f t="shared" si="49"/>
        <v>415.55249999999995</v>
      </c>
    </row>
    <row r="596" spans="1:12" x14ac:dyDescent="0.2">
      <c r="A596" s="39" t="s">
        <v>388</v>
      </c>
      <c r="B596" s="10" t="s">
        <v>1454</v>
      </c>
      <c r="C596" s="12" t="s">
        <v>1455</v>
      </c>
      <c r="D596" s="6" t="s">
        <v>185</v>
      </c>
      <c r="E596" s="6" t="s">
        <v>185</v>
      </c>
      <c r="F596" s="63">
        <v>8</v>
      </c>
      <c r="G596" s="6">
        <f t="shared" si="45"/>
        <v>1.6424999999999998</v>
      </c>
      <c r="H596" s="49">
        <f t="shared" si="46"/>
        <v>13.139999999999999</v>
      </c>
      <c r="I596" s="72">
        <v>692</v>
      </c>
      <c r="J596" s="6">
        <f t="shared" si="47"/>
        <v>0.43799999999999994</v>
      </c>
      <c r="K596" s="57">
        <f t="shared" si="48"/>
        <v>303.09599999999995</v>
      </c>
      <c r="L596" s="53">
        <f t="shared" si="49"/>
        <v>316.23599999999993</v>
      </c>
    </row>
    <row r="597" spans="1:12" x14ac:dyDescent="0.2">
      <c r="A597" s="39" t="s">
        <v>388</v>
      </c>
      <c r="B597" s="10" t="s">
        <v>1456</v>
      </c>
      <c r="C597" s="12" t="s">
        <v>1457</v>
      </c>
      <c r="D597" s="13">
        <v>-25.347740000000002</v>
      </c>
      <c r="E597" s="13">
        <v>19.142710000000001</v>
      </c>
      <c r="F597" s="67">
        <v>5</v>
      </c>
      <c r="G597" s="6">
        <f t="shared" si="45"/>
        <v>1.6424999999999998</v>
      </c>
      <c r="H597" s="49">
        <f t="shared" si="46"/>
        <v>8.2124999999999986</v>
      </c>
      <c r="I597" s="67">
        <v>509</v>
      </c>
      <c r="J597" s="6">
        <f t="shared" si="47"/>
        <v>0.43799999999999994</v>
      </c>
      <c r="K597" s="57">
        <f t="shared" si="48"/>
        <v>222.94199999999998</v>
      </c>
      <c r="L597" s="53">
        <f t="shared" si="49"/>
        <v>231.15449999999998</v>
      </c>
    </row>
    <row r="598" spans="1:12" x14ac:dyDescent="0.2">
      <c r="A598" s="39" t="s">
        <v>55</v>
      </c>
      <c r="B598" s="10" t="s">
        <v>1458</v>
      </c>
      <c r="C598" s="9" t="s">
        <v>1459</v>
      </c>
      <c r="D598" s="13">
        <v>-24.339980000000001</v>
      </c>
      <c r="E598" s="13">
        <v>18.592099999999999</v>
      </c>
      <c r="F598" s="39">
        <v>69</v>
      </c>
      <c r="G598" s="6">
        <f t="shared" si="45"/>
        <v>1.6424999999999998</v>
      </c>
      <c r="H598" s="49">
        <f t="shared" si="46"/>
        <v>113.3325</v>
      </c>
      <c r="I598" s="39">
        <v>1794</v>
      </c>
      <c r="J598" s="6">
        <f t="shared" si="47"/>
        <v>0.43799999999999994</v>
      </c>
      <c r="K598" s="57">
        <f t="shared" si="48"/>
        <v>785.77199999999993</v>
      </c>
      <c r="L598" s="53">
        <f t="shared" si="49"/>
        <v>899.10449999999992</v>
      </c>
    </row>
    <row r="599" spans="1:12" x14ac:dyDescent="0.2">
      <c r="A599" s="37" t="s">
        <v>55</v>
      </c>
      <c r="B599" s="5" t="s">
        <v>1460</v>
      </c>
      <c r="C599" s="7" t="s">
        <v>1461</v>
      </c>
      <c r="D599" s="13">
        <v>-24.395630000000001</v>
      </c>
      <c r="E599" s="13">
        <v>18.58296</v>
      </c>
      <c r="F599" s="37">
        <v>69</v>
      </c>
      <c r="G599" s="6">
        <f t="shared" si="45"/>
        <v>1.6424999999999998</v>
      </c>
      <c r="H599" s="49">
        <f t="shared" si="46"/>
        <v>113.3325</v>
      </c>
      <c r="I599" s="37">
        <v>1590</v>
      </c>
      <c r="J599" s="6">
        <f t="shared" si="47"/>
        <v>0.43799999999999994</v>
      </c>
      <c r="K599" s="57">
        <f t="shared" si="48"/>
        <v>696.42</v>
      </c>
      <c r="L599" s="53">
        <f t="shared" si="49"/>
        <v>809.75249999999994</v>
      </c>
    </row>
    <row r="600" spans="1:12" x14ac:dyDescent="0.2">
      <c r="A600" s="37" t="s">
        <v>1462</v>
      </c>
      <c r="B600" s="5" t="s">
        <v>1463</v>
      </c>
      <c r="C600" s="7" t="s">
        <v>1464</v>
      </c>
      <c r="D600" s="13">
        <v>-24.464400000000001</v>
      </c>
      <c r="E600" s="13">
        <v>18.59291</v>
      </c>
      <c r="F600" s="37">
        <v>5</v>
      </c>
      <c r="G600" s="6">
        <f t="shared" si="45"/>
        <v>1.6424999999999998</v>
      </c>
      <c r="H600" s="49">
        <f t="shared" si="46"/>
        <v>8.2124999999999986</v>
      </c>
      <c r="I600" s="37">
        <v>1158</v>
      </c>
      <c r="J600" s="6">
        <f t="shared" si="47"/>
        <v>0.43799999999999994</v>
      </c>
      <c r="K600" s="57">
        <f t="shared" si="48"/>
        <v>507.20399999999995</v>
      </c>
      <c r="L600" s="53">
        <f t="shared" si="49"/>
        <v>515.41649999999993</v>
      </c>
    </row>
    <row r="601" spans="1:12" x14ac:dyDescent="0.2">
      <c r="A601" s="39" t="s">
        <v>1465</v>
      </c>
      <c r="B601" s="10" t="s">
        <v>1466</v>
      </c>
      <c r="C601" s="9" t="s">
        <v>1467</v>
      </c>
      <c r="D601" s="13">
        <v>-24.441790000000001</v>
      </c>
      <c r="E601" s="13">
        <v>18.578990000000001</v>
      </c>
      <c r="F601" s="39">
        <v>2</v>
      </c>
      <c r="G601" s="6">
        <f t="shared" si="45"/>
        <v>1.6424999999999998</v>
      </c>
      <c r="H601" s="49">
        <f t="shared" si="46"/>
        <v>3.2849999999999997</v>
      </c>
      <c r="I601" s="39">
        <v>1450</v>
      </c>
      <c r="J601" s="6">
        <f t="shared" si="47"/>
        <v>0.43799999999999994</v>
      </c>
      <c r="K601" s="57">
        <f t="shared" si="48"/>
        <v>635.09999999999991</v>
      </c>
      <c r="L601" s="53">
        <f t="shared" si="49"/>
        <v>638.38499999999988</v>
      </c>
    </row>
    <row r="602" spans="1:12" x14ac:dyDescent="0.2">
      <c r="A602" s="39" t="s">
        <v>51</v>
      </c>
      <c r="B602" s="10" t="s">
        <v>1468</v>
      </c>
      <c r="C602" s="9" t="s">
        <v>1469</v>
      </c>
      <c r="D602" s="13">
        <v>-24.56748</v>
      </c>
      <c r="E602" s="13">
        <v>18.588650000000001</v>
      </c>
      <c r="F602" s="39">
        <v>0</v>
      </c>
      <c r="G602" s="6">
        <f t="shared" si="45"/>
        <v>1.6424999999999998</v>
      </c>
      <c r="H602" s="49">
        <f t="shared" si="46"/>
        <v>0</v>
      </c>
      <c r="I602" s="39">
        <v>500</v>
      </c>
      <c r="J602" s="6">
        <f t="shared" si="47"/>
        <v>0.43799999999999994</v>
      </c>
      <c r="K602" s="57">
        <f t="shared" si="48"/>
        <v>218.99999999999997</v>
      </c>
      <c r="L602" s="53">
        <f t="shared" si="49"/>
        <v>218.99999999999997</v>
      </c>
    </row>
    <row r="603" spans="1:12" x14ac:dyDescent="0.2">
      <c r="A603" s="37" t="s">
        <v>51</v>
      </c>
      <c r="B603" s="5" t="s">
        <v>1470</v>
      </c>
      <c r="C603" s="7" t="s">
        <v>1471</v>
      </c>
      <c r="D603" s="13">
        <v>-24.537980000000001</v>
      </c>
      <c r="E603" s="13">
        <v>18.700859999999999</v>
      </c>
      <c r="F603" s="37">
        <v>0</v>
      </c>
      <c r="G603" s="6">
        <f t="shared" si="45"/>
        <v>1.6424999999999998</v>
      </c>
      <c r="H603" s="49">
        <f t="shared" si="46"/>
        <v>0</v>
      </c>
      <c r="I603" s="37">
        <v>554</v>
      </c>
      <c r="J603" s="6">
        <f t="shared" si="47"/>
        <v>0.43799999999999994</v>
      </c>
      <c r="K603" s="57">
        <f t="shared" si="48"/>
        <v>242.65199999999996</v>
      </c>
      <c r="L603" s="53">
        <f t="shared" si="49"/>
        <v>242.65199999999996</v>
      </c>
    </row>
    <row r="604" spans="1:12" x14ac:dyDescent="0.2">
      <c r="A604" s="37" t="s">
        <v>1472</v>
      </c>
      <c r="B604" s="5" t="s">
        <v>1473</v>
      </c>
      <c r="C604" s="7" t="s">
        <v>1474</v>
      </c>
      <c r="D604" s="13">
        <v>-24.529879999999999</v>
      </c>
      <c r="E604" s="13">
        <v>18.717040000000001</v>
      </c>
      <c r="F604" s="37">
        <v>0</v>
      </c>
      <c r="G604" s="6">
        <f t="shared" si="45"/>
        <v>1.6424999999999998</v>
      </c>
      <c r="H604" s="49">
        <f t="shared" si="46"/>
        <v>0</v>
      </c>
      <c r="I604" s="37">
        <v>1000</v>
      </c>
      <c r="J604" s="6">
        <f t="shared" si="47"/>
        <v>0.43799999999999994</v>
      </c>
      <c r="K604" s="57">
        <f t="shared" si="48"/>
        <v>437.99999999999994</v>
      </c>
      <c r="L604" s="53">
        <f t="shared" si="49"/>
        <v>437.99999999999994</v>
      </c>
    </row>
    <row r="605" spans="1:12" x14ac:dyDescent="0.2">
      <c r="A605" s="39" t="s">
        <v>51</v>
      </c>
      <c r="B605" s="10" t="s">
        <v>1475</v>
      </c>
      <c r="C605" s="9" t="s">
        <v>1476</v>
      </c>
      <c r="D605" s="13">
        <v>-24.57283</v>
      </c>
      <c r="E605" s="13">
        <v>18.603829999999999</v>
      </c>
      <c r="F605" s="39">
        <v>10</v>
      </c>
      <c r="G605" s="6">
        <f t="shared" si="45"/>
        <v>1.6424999999999998</v>
      </c>
      <c r="H605" s="49">
        <f t="shared" si="46"/>
        <v>16.424999999999997</v>
      </c>
      <c r="I605" s="39">
        <v>150</v>
      </c>
      <c r="J605" s="6">
        <f t="shared" si="47"/>
        <v>0.43799999999999994</v>
      </c>
      <c r="K605" s="57">
        <f t="shared" si="48"/>
        <v>65.699999999999989</v>
      </c>
      <c r="L605" s="53">
        <f t="shared" si="49"/>
        <v>82.124999999999986</v>
      </c>
    </row>
    <row r="606" spans="1:12" x14ac:dyDescent="0.2">
      <c r="A606" s="39" t="s">
        <v>1477</v>
      </c>
      <c r="B606" s="10" t="s">
        <v>1478</v>
      </c>
      <c r="C606" s="9" t="s">
        <v>1479</v>
      </c>
      <c r="D606" s="13">
        <v>-24.280090000000001</v>
      </c>
      <c r="E606" s="13">
        <v>18.643380000000001</v>
      </c>
      <c r="F606" s="39"/>
      <c r="G606" s="6">
        <f t="shared" si="45"/>
        <v>1.6424999999999998</v>
      </c>
      <c r="H606" s="49">
        <f t="shared" si="46"/>
        <v>0</v>
      </c>
      <c r="I606" s="39">
        <v>500</v>
      </c>
      <c r="J606" s="6">
        <f t="shared" si="47"/>
        <v>0.43799999999999994</v>
      </c>
      <c r="K606" s="57">
        <f t="shared" si="48"/>
        <v>218.99999999999997</v>
      </c>
      <c r="L606" s="53">
        <f t="shared" si="49"/>
        <v>218.99999999999997</v>
      </c>
    </row>
    <row r="607" spans="1:12" x14ac:dyDescent="0.2">
      <c r="A607" s="39" t="s">
        <v>1480</v>
      </c>
      <c r="B607" s="10" t="s">
        <v>1481</v>
      </c>
      <c r="C607" s="9" t="s">
        <v>1479</v>
      </c>
      <c r="D607" s="13">
        <v>-24.32357</v>
      </c>
      <c r="E607" s="13">
        <v>18.655380000000001</v>
      </c>
      <c r="F607" s="39"/>
      <c r="G607" s="6">
        <f t="shared" si="45"/>
        <v>1.6424999999999998</v>
      </c>
      <c r="H607" s="49">
        <f t="shared" si="46"/>
        <v>0</v>
      </c>
      <c r="I607" s="39">
        <v>500</v>
      </c>
      <c r="J607" s="6">
        <f t="shared" si="47"/>
        <v>0.43799999999999994</v>
      </c>
      <c r="K607" s="57">
        <f t="shared" si="48"/>
        <v>218.99999999999997</v>
      </c>
      <c r="L607" s="53">
        <f t="shared" si="49"/>
        <v>218.99999999999997</v>
      </c>
    </row>
    <row r="608" spans="1:12" x14ac:dyDescent="0.2">
      <c r="A608" s="39" t="s">
        <v>1480</v>
      </c>
      <c r="B608" s="10" t="s">
        <v>1482</v>
      </c>
      <c r="C608" s="9" t="s">
        <v>1483</v>
      </c>
      <c r="D608" s="13">
        <v>-24.319040000000001</v>
      </c>
      <c r="E608" s="13">
        <v>18.609010000000001</v>
      </c>
      <c r="F608" s="39">
        <v>25</v>
      </c>
      <c r="G608" s="6">
        <f t="shared" si="45"/>
        <v>1.6424999999999998</v>
      </c>
      <c r="H608" s="49">
        <f t="shared" si="46"/>
        <v>41.062499999999993</v>
      </c>
      <c r="I608" s="39">
        <v>700</v>
      </c>
      <c r="J608" s="6">
        <f t="shared" si="47"/>
        <v>0.43799999999999994</v>
      </c>
      <c r="K608" s="57">
        <f t="shared" si="48"/>
        <v>306.59999999999997</v>
      </c>
      <c r="L608" s="53">
        <f t="shared" si="49"/>
        <v>347.66249999999997</v>
      </c>
    </row>
    <row r="609" spans="1:12" x14ac:dyDescent="0.2">
      <c r="A609" s="39" t="s">
        <v>43</v>
      </c>
      <c r="B609" s="10" t="s">
        <v>1484</v>
      </c>
      <c r="C609" s="9"/>
      <c r="D609" s="13">
        <v>-24.22354</v>
      </c>
      <c r="E609" s="13">
        <v>18.73067</v>
      </c>
      <c r="F609" s="39">
        <v>80</v>
      </c>
      <c r="G609" s="6">
        <f t="shared" si="45"/>
        <v>1.6424999999999998</v>
      </c>
      <c r="H609" s="49">
        <f t="shared" si="46"/>
        <v>131.39999999999998</v>
      </c>
      <c r="I609" s="39">
        <v>176</v>
      </c>
      <c r="J609" s="6">
        <f t="shared" si="47"/>
        <v>0.43799999999999994</v>
      </c>
      <c r="K609" s="57">
        <f t="shared" si="48"/>
        <v>77.087999999999994</v>
      </c>
      <c r="L609" s="53">
        <f t="shared" si="49"/>
        <v>208.48799999999997</v>
      </c>
    </row>
    <row r="610" spans="1:12" x14ac:dyDescent="0.2">
      <c r="A610" s="39" t="s">
        <v>1485</v>
      </c>
      <c r="B610" s="10" t="s">
        <v>1486</v>
      </c>
      <c r="C610" s="9" t="s">
        <v>1487</v>
      </c>
      <c r="D610" s="13">
        <v>-24.37031</v>
      </c>
      <c r="E610" s="13">
        <v>18.685110000000002</v>
      </c>
      <c r="F610" s="39">
        <v>185</v>
      </c>
      <c r="G610" s="6">
        <f t="shared" si="45"/>
        <v>1.6424999999999998</v>
      </c>
      <c r="H610" s="49">
        <f t="shared" si="46"/>
        <v>303.86249999999995</v>
      </c>
      <c r="I610" s="39">
        <v>4042</v>
      </c>
      <c r="J610" s="6">
        <f t="shared" si="47"/>
        <v>0.43799999999999994</v>
      </c>
      <c r="K610" s="57">
        <f t="shared" si="48"/>
        <v>1770.3959999999997</v>
      </c>
      <c r="L610" s="53">
        <f t="shared" si="49"/>
        <v>2074.2584999999999</v>
      </c>
    </row>
    <row r="611" spans="1:12" x14ac:dyDescent="0.2">
      <c r="A611" s="37" t="s">
        <v>1488</v>
      </c>
      <c r="B611" s="5" t="s">
        <v>1489</v>
      </c>
      <c r="C611" s="7" t="s">
        <v>1490</v>
      </c>
      <c r="D611" s="13"/>
      <c r="E611" s="13"/>
      <c r="F611" s="37">
        <v>50</v>
      </c>
      <c r="G611" s="6">
        <f t="shared" si="45"/>
        <v>1.6424999999999998</v>
      </c>
      <c r="H611" s="49">
        <f t="shared" si="46"/>
        <v>82.124999999999986</v>
      </c>
      <c r="I611" s="37">
        <v>1000</v>
      </c>
      <c r="J611" s="6">
        <f t="shared" si="47"/>
        <v>0.43799999999999994</v>
      </c>
      <c r="K611" s="57">
        <f t="shared" si="48"/>
        <v>437.99999999999994</v>
      </c>
      <c r="L611" s="53">
        <f t="shared" si="49"/>
        <v>520.12499999999989</v>
      </c>
    </row>
    <row r="612" spans="1:12" x14ac:dyDescent="0.2">
      <c r="A612" s="37" t="s">
        <v>1491</v>
      </c>
      <c r="B612" s="5" t="s">
        <v>1492</v>
      </c>
      <c r="C612" s="7" t="s">
        <v>1493</v>
      </c>
      <c r="D612" s="13">
        <v>-24.452999999999999</v>
      </c>
      <c r="E612" s="13">
        <v>18.767499999999998</v>
      </c>
      <c r="F612" s="37">
        <v>200</v>
      </c>
      <c r="G612" s="6">
        <f t="shared" si="45"/>
        <v>1.6424999999999998</v>
      </c>
      <c r="H612" s="49">
        <f t="shared" si="46"/>
        <v>328.49999999999994</v>
      </c>
      <c r="I612" s="37">
        <v>3635</v>
      </c>
      <c r="J612" s="6">
        <f t="shared" si="47"/>
        <v>0.43799999999999994</v>
      </c>
      <c r="K612" s="57">
        <f t="shared" si="48"/>
        <v>1592.1299999999999</v>
      </c>
      <c r="L612" s="53">
        <f t="shared" si="49"/>
        <v>1920.6299999999999</v>
      </c>
    </row>
    <row r="613" spans="1:12" x14ac:dyDescent="0.2">
      <c r="A613" s="39" t="s">
        <v>1494</v>
      </c>
      <c r="B613" s="10" t="s">
        <v>1495</v>
      </c>
      <c r="C613" s="9" t="s">
        <v>1496</v>
      </c>
      <c r="D613" s="13">
        <v>-24.5246</v>
      </c>
      <c r="E613" s="13">
        <v>18.825849999999999</v>
      </c>
      <c r="F613" s="39">
        <v>60</v>
      </c>
      <c r="G613" s="6">
        <f t="shared" si="45"/>
        <v>1.6424999999999998</v>
      </c>
      <c r="H613" s="49">
        <f t="shared" si="46"/>
        <v>98.55</v>
      </c>
      <c r="I613" s="39">
        <v>1714</v>
      </c>
      <c r="J613" s="6">
        <f t="shared" si="47"/>
        <v>0.43799999999999994</v>
      </c>
      <c r="K613" s="57">
        <f t="shared" si="48"/>
        <v>750.73199999999986</v>
      </c>
      <c r="L613" s="53">
        <f t="shared" si="49"/>
        <v>849.28199999999981</v>
      </c>
    </row>
    <row r="614" spans="1:12" x14ac:dyDescent="0.2">
      <c r="A614" s="39" t="s">
        <v>1497</v>
      </c>
      <c r="B614" s="10" t="s">
        <v>1498</v>
      </c>
      <c r="C614" s="9" t="s">
        <v>1499</v>
      </c>
      <c r="D614" s="13">
        <v>-24.557009999999998</v>
      </c>
      <c r="E614" s="13">
        <v>18.797280000000001</v>
      </c>
      <c r="F614" s="39">
        <v>32</v>
      </c>
      <c r="G614" s="6">
        <f t="shared" si="45"/>
        <v>1.6424999999999998</v>
      </c>
      <c r="H614" s="49">
        <f t="shared" si="46"/>
        <v>52.559999999999995</v>
      </c>
      <c r="I614" s="39">
        <v>724</v>
      </c>
      <c r="J614" s="6">
        <f t="shared" si="47"/>
        <v>0.43799999999999994</v>
      </c>
      <c r="K614" s="57">
        <f t="shared" si="48"/>
        <v>317.11199999999997</v>
      </c>
      <c r="L614" s="53">
        <f t="shared" si="49"/>
        <v>369.67199999999997</v>
      </c>
    </row>
    <row r="615" spans="1:12" x14ac:dyDescent="0.2">
      <c r="A615" s="39" t="s">
        <v>919</v>
      </c>
      <c r="B615" s="10" t="s">
        <v>1500</v>
      </c>
      <c r="C615" s="9" t="s">
        <v>1501</v>
      </c>
      <c r="D615" s="13">
        <v>-24.6069</v>
      </c>
      <c r="E615" s="13">
        <v>18.838719999999999</v>
      </c>
      <c r="F615" s="39">
        <v>64</v>
      </c>
      <c r="G615" s="6">
        <f t="shared" si="45"/>
        <v>1.6424999999999998</v>
      </c>
      <c r="H615" s="49">
        <f t="shared" si="46"/>
        <v>105.11999999999999</v>
      </c>
      <c r="I615" s="39">
        <v>1440</v>
      </c>
      <c r="J615" s="6">
        <f t="shared" si="47"/>
        <v>0.43799999999999994</v>
      </c>
      <c r="K615" s="57">
        <f t="shared" si="48"/>
        <v>630.71999999999991</v>
      </c>
      <c r="L615" s="53">
        <f t="shared" si="49"/>
        <v>735.83999999999992</v>
      </c>
    </row>
    <row r="616" spans="1:12" x14ac:dyDescent="0.2">
      <c r="A616" s="39" t="s">
        <v>1502</v>
      </c>
      <c r="B616" s="10" t="s">
        <v>1503</v>
      </c>
      <c r="C616" s="9" t="s">
        <v>1504</v>
      </c>
      <c r="D616" s="13">
        <v>-24.71162</v>
      </c>
      <c r="E616" s="13">
        <v>18.418320000000001</v>
      </c>
      <c r="F616" s="63">
        <v>8</v>
      </c>
      <c r="G616" s="6">
        <f t="shared" si="45"/>
        <v>1.6424999999999998</v>
      </c>
      <c r="H616" s="49">
        <f t="shared" si="46"/>
        <v>13.139999999999999</v>
      </c>
      <c r="I616" s="63">
        <v>208</v>
      </c>
      <c r="J616" s="6">
        <f t="shared" si="47"/>
        <v>0.43799999999999994</v>
      </c>
      <c r="K616" s="57">
        <f t="shared" si="48"/>
        <v>91.103999999999985</v>
      </c>
      <c r="L616" s="53">
        <f t="shared" si="49"/>
        <v>104.24399999999999</v>
      </c>
    </row>
    <row r="617" spans="1:12" x14ac:dyDescent="0.2">
      <c r="A617" s="39" t="s">
        <v>1505</v>
      </c>
      <c r="B617" s="10" t="s">
        <v>1506</v>
      </c>
      <c r="C617" s="9" t="s">
        <v>1507</v>
      </c>
      <c r="D617" s="13">
        <v>-24.70842</v>
      </c>
      <c r="E617" s="13">
        <v>18.45757</v>
      </c>
      <c r="F617" s="63">
        <v>33</v>
      </c>
      <c r="G617" s="6">
        <f t="shared" si="45"/>
        <v>1.6424999999999998</v>
      </c>
      <c r="H617" s="49">
        <f t="shared" si="46"/>
        <v>54.202499999999993</v>
      </c>
      <c r="I617" s="63">
        <v>1139</v>
      </c>
      <c r="J617" s="6">
        <f t="shared" si="47"/>
        <v>0.43799999999999994</v>
      </c>
      <c r="K617" s="57">
        <f t="shared" si="48"/>
        <v>498.88199999999995</v>
      </c>
      <c r="L617" s="53">
        <f t="shared" si="49"/>
        <v>553.08449999999993</v>
      </c>
    </row>
    <row r="618" spans="1:12" x14ac:dyDescent="0.2">
      <c r="A618" s="39" t="s">
        <v>1508</v>
      </c>
      <c r="B618" s="10" t="s">
        <v>1509</v>
      </c>
      <c r="C618" s="9" t="s">
        <v>1510</v>
      </c>
      <c r="D618" s="13">
        <v>-24.88307</v>
      </c>
      <c r="E618" s="13">
        <v>18.980049999999999</v>
      </c>
      <c r="F618" s="63">
        <v>90</v>
      </c>
      <c r="G618" s="6">
        <f t="shared" si="45"/>
        <v>1.6424999999999998</v>
      </c>
      <c r="H618" s="49">
        <f t="shared" si="46"/>
        <v>147.82499999999999</v>
      </c>
      <c r="I618" s="63">
        <v>1613</v>
      </c>
      <c r="J618" s="6">
        <f t="shared" si="47"/>
        <v>0.43799999999999994</v>
      </c>
      <c r="K618" s="57">
        <f t="shared" si="48"/>
        <v>706.49399999999991</v>
      </c>
      <c r="L618" s="53">
        <f t="shared" si="49"/>
        <v>854.31899999999996</v>
      </c>
    </row>
    <row r="619" spans="1:12" x14ac:dyDescent="0.2">
      <c r="A619" s="39" t="s">
        <v>1508</v>
      </c>
      <c r="B619" s="10" t="s">
        <v>1511</v>
      </c>
      <c r="C619" s="9" t="s">
        <v>1512</v>
      </c>
      <c r="D619" s="13">
        <v>-24.85022</v>
      </c>
      <c r="E619" s="13">
        <v>19.0274</v>
      </c>
      <c r="F619" s="63">
        <v>8</v>
      </c>
      <c r="G619" s="6">
        <f t="shared" si="45"/>
        <v>1.6424999999999998</v>
      </c>
      <c r="H619" s="49">
        <f t="shared" si="46"/>
        <v>13.139999999999999</v>
      </c>
      <c r="I619" s="63">
        <v>900</v>
      </c>
      <c r="J619" s="6">
        <f t="shared" si="47"/>
        <v>0.43799999999999994</v>
      </c>
      <c r="K619" s="57">
        <f t="shared" si="48"/>
        <v>394.19999999999993</v>
      </c>
      <c r="L619" s="53">
        <f t="shared" si="49"/>
        <v>407.33999999999992</v>
      </c>
    </row>
    <row r="620" spans="1:12" x14ac:dyDescent="0.2">
      <c r="A620" s="39" t="s">
        <v>1513</v>
      </c>
      <c r="B620" s="10" t="s">
        <v>1514</v>
      </c>
      <c r="C620" s="9" t="s">
        <v>1515</v>
      </c>
      <c r="D620" s="13">
        <v>-24.624199999999998</v>
      </c>
      <c r="E620" s="13">
        <v>18.4497</v>
      </c>
      <c r="F620" s="39"/>
      <c r="G620" s="6">
        <f t="shared" si="45"/>
        <v>1.6424999999999998</v>
      </c>
      <c r="H620" s="49">
        <f t="shared" si="46"/>
        <v>0</v>
      </c>
      <c r="I620" s="39">
        <v>80</v>
      </c>
      <c r="J620" s="6">
        <f t="shared" si="47"/>
        <v>0.43799999999999994</v>
      </c>
      <c r="K620" s="57">
        <f t="shared" si="48"/>
        <v>35.039999999999992</v>
      </c>
      <c r="L620" s="53">
        <f t="shared" si="49"/>
        <v>35.039999999999992</v>
      </c>
    </row>
    <row r="621" spans="1:12" x14ac:dyDescent="0.2">
      <c r="A621" s="39" t="s">
        <v>36</v>
      </c>
      <c r="B621" s="10" t="s">
        <v>1516</v>
      </c>
      <c r="C621" s="9" t="s">
        <v>1517</v>
      </c>
      <c r="D621" s="13"/>
      <c r="E621" s="13"/>
      <c r="F621" s="39">
        <v>50</v>
      </c>
      <c r="G621" s="6">
        <f t="shared" si="45"/>
        <v>1.6424999999999998</v>
      </c>
      <c r="H621" s="49">
        <f t="shared" si="46"/>
        <v>82.124999999999986</v>
      </c>
      <c r="I621" s="39">
        <v>200</v>
      </c>
      <c r="J621" s="6">
        <f t="shared" si="47"/>
        <v>0.43799999999999994</v>
      </c>
      <c r="K621" s="57">
        <f t="shared" si="48"/>
        <v>87.6</v>
      </c>
      <c r="L621" s="53">
        <f t="shared" si="49"/>
        <v>169.72499999999997</v>
      </c>
    </row>
    <row r="622" spans="1:12" x14ac:dyDescent="0.2">
      <c r="A622" s="39" t="s">
        <v>1518</v>
      </c>
      <c r="B622" s="10" t="s">
        <v>1519</v>
      </c>
      <c r="C622" s="9" t="s">
        <v>1520</v>
      </c>
      <c r="D622" s="13">
        <v>-24.59196</v>
      </c>
      <c r="E622" s="13">
        <v>18.61026</v>
      </c>
      <c r="F622" s="39">
        <v>33</v>
      </c>
      <c r="G622" s="6">
        <f t="shared" si="45"/>
        <v>1.6424999999999998</v>
      </c>
      <c r="H622" s="49">
        <f t="shared" si="46"/>
        <v>54.202499999999993</v>
      </c>
      <c r="I622" s="39">
        <v>114</v>
      </c>
      <c r="J622" s="6">
        <f t="shared" si="47"/>
        <v>0.43799999999999994</v>
      </c>
      <c r="K622" s="57">
        <f t="shared" si="48"/>
        <v>49.931999999999995</v>
      </c>
      <c r="L622" s="53">
        <f t="shared" si="49"/>
        <v>104.13449999999999</v>
      </c>
    </row>
    <row r="623" spans="1:12" x14ac:dyDescent="0.2">
      <c r="A623" s="39" t="s">
        <v>1106</v>
      </c>
      <c r="B623" s="10" t="s">
        <v>1521</v>
      </c>
      <c r="C623" s="9" t="s">
        <v>1522</v>
      </c>
      <c r="D623" s="13">
        <v>-24.476600000000001</v>
      </c>
      <c r="E623" s="13">
        <v>18.21031</v>
      </c>
      <c r="F623" s="39">
        <v>18</v>
      </c>
      <c r="G623" s="6">
        <f t="shared" si="45"/>
        <v>1.6424999999999998</v>
      </c>
      <c r="H623" s="49">
        <f t="shared" si="46"/>
        <v>29.564999999999998</v>
      </c>
      <c r="I623" s="39">
        <v>646</v>
      </c>
      <c r="J623" s="6">
        <f t="shared" si="47"/>
        <v>0.43799999999999994</v>
      </c>
      <c r="K623" s="57">
        <f t="shared" si="48"/>
        <v>282.94799999999998</v>
      </c>
      <c r="L623" s="53">
        <f t="shared" si="49"/>
        <v>312.51299999999998</v>
      </c>
    </row>
    <row r="624" spans="1:12" x14ac:dyDescent="0.2">
      <c r="A624" s="39"/>
      <c r="B624" s="10" t="s">
        <v>1523</v>
      </c>
      <c r="C624" s="9" t="s">
        <v>1524</v>
      </c>
      <c r="D624" s="13">
        <v>-24.587479999999999</v>
      </c>
      <c r="E624" s="13">
        <v>18.151959999999999</v>
      </c>
      <c r="F624" s="39">
        <v>0</v>
      </c>
      <c r="G624" s="6">
        <f t="shared" si="45"/>
        <v>1.6424999999999998</v>
      </c>
      <c r="H624" s="49">
        <f t="shared" si="46"/>
        <v>0</v>
      </c>
      <c r="I624" s="39">
        <v>0</v>
      </c>
      <c r="J624" s="6">
        <f t="shared" si="47"/>
        <v>0.43799999999999994</v>
      </c>
      <c r="K624" s="57">
        <f t="shared" si="48"/>
        <v>0</v>
      </c>
      <c r="L624" s="53">
        <f t="shared" si="49"/>
        <v>0</v>
      </c>
    </row>
    <row r="625" spans="1:12" x14ac:dyDescent="0.2">
      <c r="A625" s="39" t="s">
        <v>1525</v>
      </c>
      <c r="B625" s="10" t="s">
        <v>1526</v>
      </c>
      <c r="C625" s="9" t="s">
        <v>1527</v>
      </c>
      <c r="D625" s="13">
        <v>-24.522300000000001</v>
      </c>
      <c r="E625" s="13">
        <v>18.155799999999999</v>
      </c>
      <c r="F625" s="39">
        <v>10</v>
      </c>
      <c r="G625" s="6">
        <f t="shared" si="45"/>
        <v>1.6424999999999998</v>
      </c>
      <c r="H625" s="49">
        <f t="shared" si="46"/>
        <v>16.424999999999997</v>
      </c>
      <c r="I625" s="39">
        <v>40</v>
      </c>
      <c r="J625" s="6">
        <f t="shared" si="47"/>
        <v>0.43799999999999994</v>
      </c>
      <c r="K625" s="57">
        <f t="shared" si="48"/>
        <v>17.519999999999996</v>
      </c>
      <c r="L625" s="53">
        <f t="shared" si="49"/>
        <v>33.944999999999993</v>
      </c>
    </row>
    <row r="626" spans="1:12" x14ac:dyDescent="0.2">
      <c r="A626" s="37" t="s">
        <v>1528</v>
      </c>
      <c r="B626" s="5" t="s">
        <v>1529</v>
      </c>
      <c r="C626" s="7">
        <v>210</v>
      </c>
      <c r="D626" s="13"/>
      <c r="E626" s="13"/>
      <c r="F626" s="37">
        <v>20</v>
      </c>
      <c r="G626" s="6">
        <f t="shared" si="45"/>
        <v>1.6424999999999998</v>
      </c>
      <c r="H626" s="49">
        <f t="shared" si="46"/>
        <v>32.849999999999994</v>
      </c>
      <c r="I626" s="37">
        <v>710</v>
      </c>
      <c r="J626" s="6">
        <f t="shared" si="47"/>
        <v>0.43799999999999994</v>
      </c>
      <c r="K626" s="57">
        <f t="shared" si="48"/>
        <v>310.97999999999996</v>
      </c>
      <c r="L626" s="53">
        <f t="shared" si="49"/>
        <v>343.82999999999993</v>
      </c>
    </row>
    <row r="627" spans="1:12" x14ac:dyDescent="0.2">
      <c r="A627" s="39" t="s">
        <v>1530</v>
      </c>
      <c r="B627" s="10" t="s">
        <v>1531</v>
      </c>
      <c r="C627" s="9" t="s">
        <v>1532</v>
      </c>
      <c r="D627" s="13">
        <v>-24.690049999999999</v>
      </c>
      <c r="E627" s="13">
        <v>18.272590000000001</v>
      </c>
      <c r="F627" s="39">
        <v>0</v>
      </c>
      <c r="G627" s="6">
        <f t="shared" si="45"/>
        <v>1.6424999999999998</v>
      </c>
      <c r="H627" s="49">
        <f t="shared" si="46"/>
        <v>0</v>
      </c>
      <c r="I627" s="39">
        <v>600</v>
      </c>
      <c r="J627" s="6">
        <f t="shared" si="47"/>
        <v>0.43799999999999994</v>
      </c>
      <c r="K627" s="57">
        <f t="shared" si="48"/>
        <v>262.79999999999995</v>
      </c>
      <c r="L627" s="53">
        <f t="shared" si="49"/>
        <v>262.79999999999995</v>
      </c>
    </row>
    <row r="628" spans="1:12" x14ac:dyDescent="0.2">
      <c r="A628" s="39" t="s">
        <v>1528</v>
      </c>
      <c r="B628" s="10" t="s">
        <v>1533</v>
      </c>
      <c r="C628" s="9" t="s">
        <v>1534</v>
      </c>
      <c r="D628" s="13"/>
      <c r="E628" s="13"/>
      <c r="F628" s="39">
        <v>9</v>
      </c>
      <c r="G628" s="6">
        <f t="shared" si="45"/>
        <v>1.6424999999999998</v>
      </c>
      <c r="H628" s="49">
        <f t="shared" si="46"/>
        <v>14.782499999999999</v>
      </c>
      <c r="I628" s="39">
        <v>730</v>
      </c>
      <c r="J628" s="6">
        <f t="shared" si="47"/>
        <v>0.43799999999999994</v>
      </c>
      <c r="K628" s="57">
        <f t="shared" si="48"/>
        <v>319.73999999999995</v>
      </c>
      <c r="L628" s="53">
        <f t="shared" si="49"/>
        <v>334.52249999999992</v>
      </c>
    </row>
    <row r="629" spans="1:12" x14ac:dyDescent="0.2">
      <c r="A629" s="39" t="s">
        <v>1360</v>
      </c>
      <c r="B629" s="10" t="s">
        <v>1535</v>
      </c>
      <c r="C629" s="9" t="s">
        <v>1536</v>
      </c>
      <c r="D629" s="13">
        <v>-24.734649999999998</v>
      </c>
      <c r="E629" s="13">
        <v>18.186969999999999</v>
      </c>
      <c r="F629" s="39">
        <v>54</v>
      </c>
      <c r="G629" s="6">
        <f t="shared" si="45"/>
        <v>1.6424999999999998</v>
      </c>
      <c r="H629" s="49">
        <f t="shared" si="46"/>
        <v>88.694999999999993</v>
      </c>
      <c r="I629" s="39">
        <v>2040</v>
      </c>
      <c r="J629" s="6">
        <f t="shared" si="47"/>
        <v>0.43799999999999994</v>
      </c>
      <c r="K629" s="57">
        <f t="shared" si="48"/>
        <v>893.51999999999987</v>
      </c>
      <c r="L629" s="53">
        <f t="shared" si="49"/>
        <v>982.21499999999992</v>
      </c>
    </row>
    <row r="630" spans="1:12" x14ac:dyDescent="0.2">
      <c r="A630" s="39" t="s">
        <v>1537</v>
      </c>
      <c r="B630" s="10" t="s">
        <v>1538</v>
      </c>
      <c r="C630" s="9" t="s">
        <v>1539</v>
      </c>
      <c r="D630" s="13"/>
      <c r="E630" s="13"/>
      <c r="F630" s="39">
        <v>9</v>
      </c>
      <c r="G630" s="6">
        <f t="shared" si="45"/>
        <v>1.6424999999999998</v>
      </c>
      <c r="H630" s="49">
        <f t="shared" si="46"/>
        <v>14.782499999999999</v>
      </c>
      <c r="I630" s="39">
        <v>449</v>
      </c>
      <c r="J630" s="6">
        <f t="shared" si="47"/>
        <v>0.43799999999999994</v>
      </c>
      <c r="K630" s="57">
        <f t="shared" si="48"/>
        <v>196.66199999999998</v>
      </c>
      <c r="L630" s="53">
        <f t="shared" si="49"/>
        <v>211.44449999999998</v>
      </c>
    </row>
    <row r="631" spans="1:12" x14ac:dyDescent="0.2">
      <c r="A631" s="37" t="s">
        <v>1540</v>
      </c>
      <c r="B631" s="5" t="s">
        <v>1541</v>
      </c>
      <c r="C631" s="7" t="s">
        <v>1542</v>
      </c>
      <c r="D631" s="13">
        <v>-24.81728</v>
      </c>
      <c r="E631" s="13">
        <v>18.280200000000001</v>
      </c>
      <c r="F631" s="37">
        <v>22</v>
      </c>
      <c r="G631" s="6">
        <f t="shared" si="45"/>
        <v>1.6424999999999998</v>
      </c>
      <c r="H631" s="49">
        <f t="shared" si="46"/>
        <v>36.134999999999998</v>
      </c>
      <c r="I631" s="37">
        <v>1167</v>
      </c>
      <c r="J631" s="6">
        <f t="shared" si="47"/>
        <v>0.43799999999999994</v>
      </c>
      <c r="K631" s="57">
        <f t="shared" si="48"/>
        <v>511.14599999999996</v>
      </c>
      <c r="L631" s="53">
        <f t="shared" si="49"/>
        <v>547.28099999999995</v>
      </c>
    </row>
    <row r="632" spans="1:12" x14ac:dyDescent="0.2">
      <c r="A632" s="37" t="s">
        <v>1543</v>
      </c>
      <c r="B632" s="5" t="s">
        <v>1544</v>
      </c>
      <c r="C632" s="7" t="s">
        <v>1545</v>
      </c>
      <c r="D632" s="13">
        <v>-24.910609999999998</v>
      </c>
      <c r="E632" s="13">
        <v>18.35022</v>
      </c>
      <c r="F632" s="37">
        <v>8</v>
      </c>
      <c r="G632" s="6">
        <f t="shared" si="45"/>
        <v>1.6424999999999998</v>
      </c>
      <c r="H632" s="49">
        <f t="shared" si="46"/>
        <v>13.139999999999999</v>
      </c>
      <c r="I632" s="37">
        <v>978</v>
      </c>
      <c r="J632" s="6">
        <f t="shared" si="47"/>
        <v>0.43799999999999994</v>
      </c>
      <c r="K632" s="57">
        <f t="shared" si="48"/>
        <v>428.36399999999992</v>
      </c>
      <c r="L632" s="53">
        <f t="shared" si="49"/>
        <v>441.50399999999991</v>
      </c>
    </row>
    <row r="633" spans="1:12" x14ac:dyDescent="0.2">
      <c r="A633" s="37" t="s">
        <v>1543</v>
      </c>
      <c r="B633" s="5" t="s">
        <v>1546</v>
      </c>
      <c r="C633" s="7" t="s">
        <v>1547</v>
      </c>
      <c r="D633" s="13">
        <v>-24.8688</v>
      </c>
      <c r="E633" s="13">
        <v>18.370360000000002</v>
      </c>
      <c r="F633" s="37">
        <v>13</v>
      </c>
      <c r="G633" s="6">
        <f t="shared" si="45"/>
        <v>1.6424999999999998</v>
      </c>
      <c r="H633" s="49">
        <f t="shared" si="46"/>
        <v>21.352499999999999</v>
      </c>
      <c r="I633" s="37">
        <v>250</v>
      </c>
      <c r="J633" s="6">
        <f t="shared" si="47"/>
        <v>0.43799999999999994</v>
      </c>
      <c r="K633" s="57">
        <f t="shared" si="48"/>
        <v>109.49999999999999</v>
      </c>
      <c r="L633" s="53">
        <f t="shared" si="49"/>
        <v>130.85249999999999</v>
      </c>
    </row>
    <row r="634" spans="1:12" x14ac:dyDescent="0.2">
      <c r="A634" s="37" t="s">
        <v>975</v>
      </c>
      <c r="B634" s="5" t="s">
        <v>1548</v>
      </c>
      <c r="C634" s="7" t="s">
        <v>1549</v>
      </c>
      <c r="D634" s="13"/>
      <c r="E634" s="13"/>
      <c r="F634" s="37">
        <v>15</v>
      </c>
      <c r="G634" s="6">
        <f t="shared" si="45"/>
        <v>1.6424999999999998</v>
      </c>
      <c r="H634" s="49">
        <f t="shared" si="46"/>
        <v>24.637499999999999</v>
      </c>
      <c r="I634" s="37">
        <v>532</v>
      </c>
      <c r="J634" s="6">
        <f t="shared" si="47"/>
        <v>0.43799999999999994</v>
      </c>
      <c r="K634" s="57">
        <f t="shared" si="48"/>
        <v>233.01599999999996</v>
      </c>
      <c r="L634" s="53">
        <f t="shared" si="49"/>
        <v>257.65349999999995</v>
      </c>
    </row>
    <row r="635" spans="1:12" x14ac:dyDescent="0.2">
      <c r="A635" s="37" t="s">
        <v>1550</v>
      </c>
      <c r="B635" s="5" t="s">
        <v>1551</v>
      </c>
      <c r="C635" s="7" t="s">
        <v>1552</v>
      </c>
      <c r="D635" s="13">
        <v>-24.94633</v>
      </c>
      <c r="E635" s="13">
        <v>18.225079999999998</v>
      </c>
      <c r="F635" s="37">
        <v>47</v>
      </c>
      <c r="G635" s="6">
        <f t="shared" si="45"/>
        <v>1.6424999999999998</v>
      </c>
      <c r="H635" s="49">
        <f t="shared" si="46"/>
        <v>77.197499999999991</v>
      </c>
      <c r="I635" s="37">
        <v>1480</v>
      </c>
      <c r="J635" s="6">
        <f t="shared" si="47"/>
        <v>0.43799999999999994</v>
      </c>
      <c r="K635" s="57">
        <f t="shared" si="48"/>
        <v>648.2399999999999</v>
      </c>
      <c r="L635" s="53">
        <f t="shared" si="49"/>
        <v>725.43749999999989</v>
      </c>
    </row>
    <row r="636" spans="1:12" x14ac:dyDescent="0.2">
      <c r="A636" s="39" t="s">
        <v>1553</v>
      </c>
      <c r="B636" s="10" t="s">
        <v>1554</v>
      </c>
      <c r="C636" s="9" t="s">
        <v>1555</v>
      </c>
      <c r="D636" s="13">
        <v>-24.91582</v>
      </c>
      <c r="E636" s="13">
        <v>18.09563</v>
      </c>
      <c r="F636" s="63">
        <v>99</v>
      </c>
      <c r="G636" s="6">
        <f t="shared" si="45"/>
        <v>1.6424999999999998</v>
      </c>
      <c r="H636" s="49">
        <f t="shared" si="46"/>
        <v>162.60749999999999</v>
      </c>
      <c r="I636" s="63">
        <v>1750</v>
      </c>
      <c r="J636" s="6">
        <f t="shared" si="47"/>
        <v>0.43799999999999994</v>
      </c>
      <c r="K636" s="57">
        <f t="shared" si="48"/>
        <v>766.49999999999989</v>
      </c>
      <c r="L636" s="53">
        <f t="shared" si="49"/>
        <v>929.10749999999985</v>
      </c>
    </row>
    <row r="637" spans="1:12" x14ac:dyDescent="0.2">
      <c r="A637" s="39" t="s">
        <v>1556</v>
      </c>
      <c r="B637" s="10" t="s">
        <v>1557</v>
      </c>
      <c r="C637" s="9" t="s">
        <v>1558</v>
      </c>
      <c r="D637" s="13">
        <v>-24.8767</v>
      </c>
      <c r="E637" s="13">
        <v>18.002849999999999</v>
      </c>
      <c r="F637" s="63">
        <v>45</v>
      </c>
      <c r="G637" s="6">
        <f t="shared" si="45"/>
        <v>1.6424999999999998</v>
      </c>
      <c r="H637" s="49">
        <f t="shared" si="46"/>
        <v>73.912499999999994</v>
      </c>
      <c r="I637" s="63">
        <v>687</v>
      </c>
      <c r="J637" s="6">
        <f t="shared" si="47"/>
        <v>0.43799999999999994</v>
      </c>
      <c r="K637" s="57">
        <f t="shared" si="48"/>
        <v>300.90599999999995</v>
      </c>
      <c r="L637" s="53">
        <f t="shared" si="49"/>
        <v>374.81849999999997</v>
      </c>
    </row>
    <row r="638" spans="1:12" x14ac:dyDescent="0.2">
      <c r="A638" s="39" t="s">
        <v>1559</v>
      </c>
      <c r="B638" s="10" t="s">
        <v>1560</v>
      </c>
      <c r="C638" s="9" t="s">
        <v>1558</v>
      </c>
      <c r="D638" s="13">
        <v>-24.949529999999999</v>
      </c>
      <c r="E638" s="13">
        <v>18.046880000000002</v>
      </c>
      <c r="F638" s="63">
        <v>41</v>
      </c>
      <c r="G638" s="6">
        <f t="shared" si="45"/>
        <v>1.6424999999999998</v>
      </c>
      <c r="H638" s="49">
        <f t="shared" si="46"/>
        <v>67.342499999999987</v>
      </c>
      <c r="I638" s="63">
        <v>1062</v>
      </c>
      <c r="J638" s="6">
        <f t="shared" si="47"/>
        <v>0.43799999999999994</v>
      </c>
      <c r="K638" s="57">
        <f t="shared" si="48"/>
        <v>465.15599999999995</v>
      </c>
      <c r="L638" s="53">
        <f t="shared" si="49"/>
        <v>532.49849999999992</v>
      </c>
    </row>
    <row r="639" spans="1:12" x14ac:dyDescent="0.2">
      <c r="A639" s="39" t="s">
        <v>1561</v>
      </c>
      <c r="B639" s="10" t="s">
        <v>1562</v>
      </c>
      <c r="C639" s="9" t="s">
        <v>1563</v>
      </c>
      <c r="D639" s="13">
        <v>-25.021059999999999</v>
      </c>
      <c r="E639" s="13">
        <v>18.068470000000001</v>
      </c>
      <c r="F639" s="63">
        <v>71</v>
      </c>
      <c r="G639" s="6">
        <f t="shared" si="45"/>
        <v>1.6424999999999998</v>
      </c>
      <c r="H639" s="49">
        <f t="shared" si="46"/>
        <v>116.61749999999999</v>
      </c>
      <c r="I639" s="63">
        <v>516</v>
      </c>
      <c r="J639" s="6">
        <f t="shared" si="47"/>
        <v>0.43799999999999994</v>
      </c>
      <c r="K639" s="57">
        <f t="shared" si="48"/>
        <v>226.00799999999998</v>
      </c>
      <c r="L639" s="53">
        <f t="shared" si="49"/>
        <v>342.62549999999999</v>
      </c>
    </row>
    <row r="640" spans="1:12" x14ac:dyDescent="0.2">
      <c r="A640" s="39" t="s">
        <v>1561</v>
      </c>
      <c r="B640" s="10" t="s">
        <v>1564</v>
      </c>
      <c r="C640" s="9" t="s">
        <v>1563</v>
      </c>
      <c r="D640" s="13">
        <v>-24.969249999999999</v>
      </c>
      <c r="E640" s="13">
        <v>18.034970000000001</v>
      </c>
      <c r="F640" s="63">
        <v>70</v>
      </c>
      <c r="G640" s="6">
        <f t="shared" si="45"/>
        <v>1.6424999999999998</v>
      </c>
      <c r="H640" s="49">
        <f t="shared" si="46"/>
        <v>114.97499999999999</v>
      </c>
      <c r="I640" s="63">
        <v>800</v>
      </c>
      <c r="J640" s="6">
        <f t="shared" si="47"/>
        <v>0.43799999999999994</v>
      </c>
      <c r="K640" s="57">
        <f t="shared" si="48"/>
        <v>350.4</v>
      </c>
      <c r="L640" s="53">
        <f t="shared" si="49"/>
        <v>465.375</v>
      </c>
    </row>
    <row r="641" spans="1:12" x14ac:dyDescent="0.2">
      <c r="A641" s="39" t="s">
        <v>7</v>
      </c>
      <c r="B641" s="10" t="s">
        <v>1565</v>
      </c>
      <c r="C641" s="9" t="s">
        <v>1566</v>
      </c>
      <c r="D641" s="13">
        <v>-25.009250000000002</v>
      </c>
      <c r="E641" s="13">
        <v>18.12679</v>
      </c>
      <c r="F641" s="63"/>
      <c r="G641" s="6">
        <f t="shared" si="45"/>
        <v>1.6424999999999998</v>
      </c>
      <c r="H641" s="49">
        <f t="shared" si="46"/>
        <v>0</v>
      </c>
      <c r="I641" s="63"/>
      <c r="J641" s="6">
        <f t="shared" si="47"/>
        <v>0.43799999999999994</v>
      </c>
      <c r="K641" s="57">
        <f t="shared" si="48"/>
        <v>0</v>
      </c>
      <c r="L641" s="53">
        <f t="shared" si="49"/>
        <v>0</v>
      </c>
    </row>
    <row r="642" spans="1:12" x14ac:dyDescent="0.2">
      <c r="A642" s="39" t="s">
        <v>1567</v>
      </c>
      <c r="B642" s="10" t="s">
        <v>1568</v>
      </c>
      <c r="C642" s="9" t="s">
        <v>1569</v>
      </c>
      <c r="D642" s="13">
        <v>-25.037990000000001</v>
      </c>
      <c r="E642" s="13">
        <v>18.28341</v>
      </c>
      <c r="F642" s="63">
        <v>115</v>
      </c>
      <c r="G642" s="6">
        <f t="shared" si="45"/>
        <v>1.6424999999999998</v>
      </c>
      <c r="H642" s="49">
        <f t="shared" si="46"/>
        <v>188.88749999999999</v>
      </c>
      <c r="I642" s="63">
        <v>1361</v>
      </c>
      <c r="J642" s="6">
        <f t="shared" si="47"/>
        <v>0.43799999999999994</v>
      </c>
      <c r="K642" s="57">
        <f t="shared" si="48"/>
        <v>596.11799999999994</v>
      </c>
      <c r="L642" s="53">
        <f t="shared" si="49"/>
        <v>785.00549999999998</v>
      </c>
    </row>
    <row r="643" spans="1:12" x14ac:dyDescent="0.2">
      <c r="A643" s="37" t="s">
        <v>1570</v>
      </c>
      <c r="B643" s="5" t="s">
        <v>1571</v>
      </c>
      <c r="C643" s="7" t="s">
        <v>1572</v>
      </c>
      <c r="D643" s="13">
        <v>-24.978380000000001</v>
      </c>
      <c r="E643" s="13">
        <v>18.433730000000001</v>
      </c>
      <c r="F643" s="37"/>
      <c r="G643" s="6">
        <f t="shared" ref="G643:G706" si="50">0.0045*365</f>
        <v>1.6424999999999998</v>
      </c>
      <c r="H643" s="49">
        <f t="shared" ref="H643:H706" si="51">F643*G643</f>
        <v>0</v>
      </c>
      <c r="I643" s="37">
        <v>777</v>
      </c>
      <c r="J643" s="6">
        <f t="shared" ref="J643:J706" si="52">0.0012*365</f>
        <v>0.43799999999999994</v>
      </c>
      <c r="K643" s="57">
        <f t="shared" ref="K643:K706" si="53">I643*J643</f>
        <v>340.32599999999996</v>
      </c>
      <c r="L643" s="53">
        <f t="shared" ref="L643:L706" si="54">K643+H643</f>
        <v>340.32599999999996</v>
      </c>
    </row>
    <row r="644" spans="1:12" x14ac:dyDescent="0.2">
      <c r="A644" s="37"/>
      <c r="B644" s="5" t="s">
        <v>1573</v>
      </c>
      <c r="C644" s="7"/>
      <c r="D644" s="13"/>
      <c r="E644" s="13"/>
      <c r="F644" s="37"/>
      <c r="G644" s="6">
        <f t="shared" si="50"/>
        <v>1.6424999999999998</v>
      </c>
      <c r="H644" s="49">
        <f t="shared" si="51"/>
        <v>0</v>
      </c>
      <c r="I644" s="37"/>
      <c r="J644" s="6">
        <f t="shared" si="52"/>
        <v>0.43799999999999994</v>
      </c>
      <c r="K644" s="57">
        <f t="shared" si="53"/>
        <v>0</v>
      </c>
      <c r="L644" s="53">
        <f t="shared" si="54"/>
        <v>0</v>
      </c>
    </row>
    <row r="645" spans="1:12" x14ac:dyDescent="0.2">
      <c r="A645" s="37" t="s">
        <v>1574</v>
      </c>
      <c r="B645" s="5" t="s">
        <v>1575</v>
      </c>
      <c r="C645" s="7" t="s">
        <v>1576</v>
      </c>
      <c r="D645" s="13">
        <v>-24.989509999999999</v>
      </c>
      <c r="E645" s="13">
        <v>18.403300000000002</v>
      </c>
      <c r="F645" s="37">
        <v>8</v>
      </c>
      <c r="G645" s="6">
        <f t="shared" si="50"/>
        <v>1.6424999999999998</v>
      </c>
      <c r="H645" s="49">
        <f t="shared" si="51"/>
        <v>13.139999999999999</v>
      </c>
      <c r="I645" s="37">
        <v>1684</v>
      </c>
      <c r="J645" s="6">
        <f t="shared" si="52"/>
        <v>0.43799999999999994</v>
      </c>
      <c r="K645" s="57">
        <f t="shared" si="53"/>
        <v>737.59199999999987</v>
      </c>
      <c r="L645" s="53">
        <f t="shared" si="54"/>
        <v>750.73199999999986</v>
      </c>
    </row>
    <row r="646" spans="1:12" x14ac:dyDescent="0.2">
      <c r="A646" s="37" t="s">
        <v>1577</v>
      </c>
      <c r="B646" s="5" t="s">
        <v>1578</v>
      </c>
      <c r="C646" s="7" t="s">
        <v>1579</v>
      </c>
      <c r="D646" s="13">
        <v>-24.95628</v>
      </c>
      <c r="E646" s="13">
        <v>18.458259999999999</v>
      </c>
      <c r="F646" s="37">
        <v>21</v>
      </c>
      <c r="G646" s="6">
        <f t="shared" si="50"/>
        <v>1.6424999999999998</v>
      </c>
      <c r="H646" s="49">
        <f t="shared" si="51"/>
        <v>34.4925</v>
      </c>
      <c r="I646" s="37">
        <v>1297</v>
      </c>
      <c r="J646" s="6">
        <f t="shared" si="52"/>
        <v>0.43799999999999994</v>
      </c>
      <c r="K646" s="57">
        <f t="shared" si="53"/>
        <v>568.0859999999999</v>
      </c>
      <c r="L646" s="53">
        <f t="shared" si="54"/>
        <v>602.57849999999985</v>
      </c>
    </row>
    <row r="647" spans="1:12" x14ac:dyDescent="0.2">
      <c r="A647" s="37" t="s">
        <v>1580</v>
      </c>
      <c r="B647" s="5" t="s">
        <v>1581</v>
      </c>
      <c r="C647" s="7" t="s">
        <v>1582</v>
      </c>
      <c r="D647" s="13">
        <v>-25.00263</v>
      </c>
      <c r="E647" s="13">
        <v>18.541899999999998</v>
      </c>
      <c r="F647" s="37">
        <v>75</v>
      </c>
      <c r="G647" s="6">
        <f t="shared" si="50"/>
        <v>1.6424999999999998</v>
      </c>
      <c r="H647" s="49">
        <f t="shared" si="51"/>
        <v>123.18749999999999</v>
      </c>
      <c r="I647" s="37">
        <v>1389</v>
      </c>
      <c r="J647" s="6">
        <f t="shared" si="52"/>
        <v>0.43799999999999994</v>
      </c>
      <c r="K647" s="57">
        <f t="shared" si="53"/>
        <v>608.38199999999995</v>
      </c>
      <c r="L647" s="53">
        <f t="shared" si="54"/>
        <v>731.56949999999995</v>
      </c>
    </row>
    <row r="648" spans="1:12" x14ac:dyDescent="0.2">
      <c r="A648" s="37" t="s">
        <v>1583</v>
      </c>
      <c r="B648" s="5" t="s">
        <v>1584</v>
      </c>
      <c r="C648" s="7" t="s">
        <v>1585</v>
      </c>
      <c r="D648" s="13" t="s">
        <v>1268</v>
      </c>
      <c r="E648" s="13"/>
      <c r="F648" s="37"/>
      <c r="G648" s="6">
        <f t="shared" si="50"/>
        <v>1.6424999999999998</v>
      </c>
      <c r="H648" s="49">
        <f t="shared" si="51"/>
        <v>0</v>
      </c>
      <c r="I648" s="37">
        <v>648</v>
      </c>
      <c r="J648" s="6">
        <f t="shared" si="52"/>
        <v>0.43799999999999994</v>
      </c>
      <c r="K648" s="57">
        <f t="shared" si="53"/>
        <v>283.82399999999996</v>
      </c>
      <c r="L648" s="53">
        <f t="shared" si="54"/>
        <v>283.82399999999996</v>
      </c>
    </row>
    <row r="649" spans="1:12" x14ac:dyDescent="0.2">
      <c r="A649" s="37" t="s">
        <v>1586</v>
      </c>
      <c r="B649" s="5" t="s">
        <v>1587</v>
      </c>
      <c r="C649" s="7" t="s">
        <v>1585</v>
      </c>
      <c r="D649" s="13">
        <v>-25.138580000000001</v>
      </c>
      <c r="E649" s="13">
        <v>18.718689999999999</v>
      </c>
      <c r="F649" s="37">
        <v>16</v>
      </c>
      <c r="G649" s="6">
        <f t="shared" si="50"/>
        <v>1.6424999999999998</v>
      </c>
      <c r="H649" s="49">
        <f t="shared" si="51"/>
        <v>26.279999999999998</v>
      </c>
      <c r="I649" s="37">
        <v>820</v>
      </c>
      <c r="J649" s="6">
        <f t="shared" si="52"/>
        <v>0.43799999999999994</v>
      </c>
      <c r="K649" s="57">
        <f t="shared" si="53"/>
        <v>359.15999999999997</v>
      </c>
      <c r="L649" s="53">
        <f t="shared" si="54"/>
        <v>385.43999999999994</v>
      </c>
    </row>
    <row r="650" spans="1:12" x14ac:dyDescent="0.2">
      <c r="A650" s="37" t="s">
        <v>1588</v>
      </c>
      <c r="B650" s="5" t="s">
        <v>1589</v>
      </c>
      <c r="C650" s="7" t="s">
        <v>1585</v>
      </c>
      <c r="D650" s="13">
        <v>-25.06466</v>
      </c>
      <c r="E650" s="13">
        <v>18.717099999999999</v>
      </c>
      <c r="F650" s="37">
        <v>200</v>
      </c>
      <c r="G650" s="6">
        <f t="shared" si="50"/>
        <v>1.6424999999999998</v>
      </c>
      <c r="H650" s="49">
        <f t="shared" si="51"/>
        <v>328.49999999999994</v>
      </c>
      <c r="I650" s="37">
        <v>5500</v>
      </c>
      <c r="J650" s="6">
        <f t="shared" si="52"/>
        <v>0.43799999999999994</v>
      </c>
      <c r="K650" s="57">
        <f t="shared" si="53"/>
        <v>2408.9999999999995</v>
      </c>
      <c r="L650" s="53">
        <f t="shared" si="54"/>
        <v>2737.4999999999995</v>
      </c>
    </row>
    <row r="651" spans="1:12" x14ac:dyDescent="0.2">
      <c r="A651" s="37" t="s">
        <v>1590</v>
      </c>
      <c r="B651" s="5" t="s">
        <v>1591</v>
      </c>
      <c r="C651" s="7" t="s">
        <v>1592</v>
      </c>
      <c r="D651" s="13" t="s">
        <v>1268</v>
      </c>
      <c r="E651" s="13"/>
      <c r="F651" s="37">
        <v>4950</v>
      </c>
      <c r="G651" s="6">
        <f t="shared" si="50"/>
        <v>1.6424999999999998</v>
      </c>
      <c r="H651" s="49">
        <f t="shared" si="51"/>
        <v>8130.3749999999991</v>
      </c>
      <c r="I651" s="37">
        <v>2365</v>
      </c>
      <c r="J651" s="6">
        <f t="shared" si="52"/>
        <v>0.43799999999999994</v>
      </c>
      <c r="K651" s="57">
        <f t="shared" si="53"/>
        <v>1035.8699999999999</v>
      </c>
      <c r="L651" s="53">
        <f t="shared" si="54"/>
        <v>9166.244999999999</v>
      </c>
    </row>
    <row r="652" spans="1:12" x14ac:dyDescent="0.2">
      <c r="A652" s="37" t="s">
        <v>1590</v>
      </c>
      <c r="B652" s="5" t="s">
        <v>1593</v>
      </c>
      <c r="C652" s="7" t="s">
        <v>1592</v>
      </c>
      <c r="D652" s="13">
        <v>-25.143180000000001</v>
      </c>
      <c r="E652" s="13">
        <v>18.670020000000001</v>
      </c>
      <c r="F652" s="37">
        <v>200</v>
      </c>
      <c r="G652" s="6">
        <f t="shared" si="50"/>
        <v>1.6424999999999998</v>
      </c>
      <c r="H652" s="49">
        <f t="shared" si="51"/>
        <v>328.49999999999994</v>
      </c>
      <c r="I652" s="37">
        <v>12250</v>
      </c>
      <c r="J652" s="6">
        <f t="shared" si="52"/>
        <v>0.43799999999999994</v>
      </c>
      <c r="K652" s="57">
        <f t="shared" si="53"/>
        <v>5365.4999999999991</v>
      </c>
      <c r="L652" s="53">
        <f t="shared" si="54"/>
        <v>5693.9999999999991</v>
      </c>
    </row>
    <row r="653" spans="1:12" x14ac:dyDescent="0.2">
      <c r="A653" s="37" t="s">
        <v>1590</v>
      </c>
      <c r="B653" s="5" t="s">
        <v>1594</v>
      </c>
      <c r="C653" s="7" t="s">
        <v>1592</v>
      </c>
      <c r="D653" s="13">
        <v>-25.146979999999999</v>
      </c>
      <c r="E653" s="13">
        <v>18.62584</v>
      </c>
      <c r="F653" s="37">
        <v>0</v>
      </c>
      <c r="G653" s="6">
        <f t="shared" si="50"/>
        <v>1.6424999999999998</v>
      </c>
      <c r="H653" s="49">
        <f t="shared" si="51"/>
        <v>0</v>
      </c>
      <c r="I653" s="37">
        <v>480</v>
      </c>
      <c r="J653" s="6">
        <f t="shared" si="52"/>
        <v>0.43799999999999994</v>
      </c>
      <c r="K653" s="57">
        <f t="shared" si="53"/>
        <v>210.23999999999998</v>
      </c>
      <c r="L653" s="53">
        <f t="shared" si="54"/>
        <v>210.23999999999998</v>
      </c>
    </row>
    <row r="654" spans="1:12" x14ac:dyDescent="0.2">
      <c r="A654" s="37" t="s">
        <v>1590</v>
      </c>
      <c r="B654" s="5" t="s">
        <v>1595</v>
      </c>
      <c r="C654" s="7" t="s">
        <v>1592</v>
      </c>
      <c r="D654" s="13">
        <v>-25.10858</v>
      </c>
      <c r="E654" s="13">
        <v>18.63898</v>
      </c>
      <c r="F654" s="37">
        <v>750</v>
      </c>
      <c r="G654" s="6">
        <f t="shared" si="50"/>
        <v>1.6424999999999998</v>
      </c>
      <c r="H654" s="49">
        <f t="shared" si="51"/>
        <v>1231.875</v>
      </c>
      <c r="I654" s="37">
        <v>3900</v>
      </c>
      <c r="J654" s="6">
        <f t="shared" si="52"/>
        <v>0.43799999999999994</v>
      </c>
      <c r="K654" s="57">
        <f t="shared" si="53"/>
        <v>1708.1999999999998</v>
      </c>
      <c r="L654" s="53">
        <f t="shared" si="54"/>
        <v>2940.0749999999998</v>
      </c>
    </row>
    <row r="655" spans="1:12" x14ac:dyDescent="0.2">
      <c r="A655" s="37" t="s">
        <v>1596</v>
      </c>
      <c r="B655" s="5" t="s">
        <v>1597</v>
      </c>
      <c r="C655" s="7" t="s">
        <v>1598</v>
      </c>
      <c r="D655" s="13">
        <v>-25.160540000000001</v>
      </c>
      <c r="E655" s="13">
        <v>18.518820000000002</v>
      </c>
      <c r="F655" s="37">
        <v>900</v>
      </c>
      <c r="G655" s="6">
        <f t="shared" si="50"/>
        <v>1.6424999999999998</v>
      </c>
      <c r="H655" s="49">
        <f t="shared" si="51"/>
        <v>1478.2499999999998</v>
      </c>
      <c r="I655" s="37">
        <v>8400</v>
      </c>
      <c r="J655" s="6">
        <f t="shared" si="52"/>
        <v>0.43799999999999994</v>
      </c>
      <c r="K655" s="57">
        <f t="shared" si="53"/>
        <v>3679.1999999999994</v>
      </c>
      <c r="L655" s="53">
        <f t="shared" si="54"/>
        <v>5157.4499999999989</v>
      </c>
    </row>
    <row r="656" spans="1:12" x14ac:dyDescent="0.2">
      <c r="A656" s="37" t="s">
        <v>1599</v>
      </c>
      <c r="B656" s="5" t="s">
        <v>1597</v>
      </c>
      <c r="C656" s="7" t="s">
        <v>1598</v>
      </c>
      <c r="D656" s="13">
        <v>-25.093710000000002</v>
      </c>
      <c r="E656" s="13">
        <v>18.515699999999999</v>
      </c>
      <c r="F656" s="37">
        <v>27</v>
      </c>
      <c r="G656" s="6">
        <f t="shared" si="50"/>
        <v>1.6424999999999998</v>
      </c>
      <c r="H656" s="49">
        <f t="shared" si="51"/>
        <v>44.347499999999997</v>
      </c>
      <c r="I656" s="37">
        <v>1800</v>
      </c>
      <c r="J656" s="6">
        <f t="shared" si="52"/>
        <v>0.43799999999999994</v>
      </c>
      <c r="K656" s="57">
        <f t="shared" si="53"/>
        <v>788.39999999999986</v>
      </c>
      <c r="L656" s="53">
        <f t="shared" si="54"/>
        <v>832.74749999999983</v>
      </c>
    </row>
    <row r="657" spans="1:12" x14ac:dyDescent="0.2">
      <c r="A657" s="37" t="s">
        <v>1600</v>
      </c>
      <c r="B657" s="5" t="s">
        <v>1601</v>
      </c>
      <c r="C657" s="7" t="s">
        <v>1602</v>
      </c>
      <c r="D657" s="13">
        <v>-25.197009999999999</v>
      </c>
      <c r="E657" s="13">
        <v>18.448979999999999</v>
      </c>
      <c r="F657" s="37">
        <v>0</v>
      </c>
      <c r="G657" s="6">
        <f t="shared" si="50"/>
        <v>1.6424999999999998</v>
      </c>
      <c r="H657" s="49">
        <f t="shared" si="51"/>
        <v>0</v>
      </c>
      <c r="I657" s="37">
        <v>70</v>
      </c>
      <c r="J657" s="6">
        <f t="shared" si="52"/>
        <v>0.43799999999999994</v>
      </c>
      <c r="K657" s="57">
        <f t="shared" si="53"/>
        <v>30.659999999999997</v>
      </c>
      <c r="L657" s="53">
        <f t="shared" si="54"/>
        <v>30.659999999999997</v>
      </c>
    </row>
    <row r="658" spans="1:12" x14ac:dyDescent="0.2">
      <c r="A658" s="37" t="s">
        <v>1603</v>
      </c>
      <c r="B658" s="5" t="s">
        <v>1604</v>
      </c>
      <c r="C658" s="7" t="s">
        <v>1602</v>
      </c>
      <c r="D658" s="13">
        <v>-25.15382</v>
      </c>
      <c r="E658" s="13">
        <v>18.45862</v>
      </c>
      <c r="F658" s="37">
        <v>29</v>
      </c>
      <c r="G658" s="6">
        <f t="shared" si="50"/>
        <v>1.6424999999999998</v>
      </c>
      <c r="H658" s="49">
        <f t="shared" si="51"/>
        <v>47.632499999999993</v>
      </c>
      <c r="I658" s="37">
        <v>1101</v>
      </c>
      <c r="J658" s="6">
        <f t="shared" si="52"/>
        <v>0.43799999999999994</v>
      </c>
      <c r="K658" s="57">
        <f t="shared" si="53"/>
        <v>482.23799999999994</v>
      </c>
      <c r="L658" s="53">
        <f t="shared" si="54"/>
        <v>529.87049999999999</v>
      </c>
    </row>
    <row r="659" spans="1:12" x14ac:dyDescent="0.2">
      <c r="A659" s="37" t="s">
        <v>1605</v>
      </c>
      <c r="B659" s="5" t="s">
        <v>1606</v>
      </c>
      <c r="C659" s="7" t="s">
        <v>1607</v>
      </c>
      <c r="D659" s="13">
        <v>-25.210560000000001</v>
      </c>
      <c r="E659" s="13">
        <v>18.391089999999998</v>
      </c>
      <c r="F659" s="37">
        <v>3</v>
      </c>
      <c r="G659" s="6">
        <f t="shared" si="50"/>
        <v>1.6424999999999998</v>
      </c>
      <c r="H659" s="49">
        <f t="shared" si="51"/>
        <v>4.9274999999999993</v>
      </c>
      <c r="I659" s="37">
        <v>1298</v>
      </c>
      <c r="J659" s="6">
        <f t="shared" si="52"/>
        <v>0.43799999999999994</v>
      </c>
      <c r="K659" s="57">
        <f t="shared" si="53"/>
        <v>568.52399999999989</v>
      </c>
      <c r="L659" s="53">
        <f t="shared" si="54"/>
        <v>573.4514999999999</v>
      </c>
    </row>
    <row r="660" spans="1:12" x14ac:dyDescent="0.2">
      <c r="A660" s="37" t="s">
        <v>1608</v>
      </c>
      <c r="B660" s="5" t="s">
        <v>1609</v>
      </c>
      <c r="C660" s="7" t="s">
        <v>1607</v>
      </c>
      <c r="D660" s="13">
        <v>-25.155149999999999</v>
      </c>
      <c r="E660" s="13">
        <v>18.39349</v>
      </c>
      <c r="F660" s="37">
        <v>0</v>
      </c>
      <c r="G660" s="6">
        <f t="shared" si="50"/>
        <v>1.6424999999999998</v>
      </c>
      <c r="H660" s="49">
        <f t="shared" si="51"/>
        <v>0</v>
      </c>
      <c r="I660" s="37">
        <v>1000</v>
      </c>
      <c r="J660" s="6">
        <f t="shared" si="52"/>
        <v>0.43799999999999994</v>
      </c>
      <c r="K660" s="57">
        <f t="shared" si="53"/>
        <v>437.99999999999994</v>
      </c>
      <c r="L660" s="53">
        <f t="shared" si="54"/>
        <v>437.99999999999994</v>
      </c>
    </row>
    <row r="661" spans="1:12" x14ac:dyDescent="0.2">
      <c r="A661" s="37" t="s">
        <v>1610</v>
      </c>
      <c r="B661" s="5" t="s">
        <v>1611</v>
      </c>
      <c r="C661" s="7" t="s">
        <v>1612</v>
      </c>
      <c r="D661" s="13">
        <v>-25.290420000000001</v>
      </c>
      <c r="E661" s="13">
        <v>18.41573</v>
      </c>
      <c r="F661" s="37">
        <v>51</v>
      </c>
      <c r="G661" s="6">
        <f t="shared" si="50"/>
        <v>1.6424999999999998</v>
      </c>
      <c r="H661" s="49">
        <f t="shared" si="51"/>
        <v>83.767499999999998</v>
      </c>
      <c r="I661" s="37">
        <v>691</v>
      </c>
      <c r="J661" s="6">
        <f t="shared" si="52"/>
        <v>0.43799999999999994</v>
      </c>
      <c r="K661" s="57">
        <f t="shared" si="53"/>
        <v>302.65799999999996</v>
      </c>
      <c r="L661" s="53">
        <f t="shared" si="54"/>
        <v>386.42549999999994</v>
      </c>
    </row>
    <row r="662" spans="1:12" x14ac:dyDescent="0.2">
      <c r="A662" s="37" t="s">
        <v>1610</v>
      </c>
      <c r="B662" s="5" t="s">
        <v>1613</v>
      </c>
      <c r="C662" s="7" t="s">
        <v>1612</v>
      </c>
      <c r="D662" s="13" t="s">
        <v>1268</v>
      </c>
      <c r="E662" s="13"/>
      <c r="F662" s="37">
        <v>0</v>
      </c>
      <c r="G662" s="6">
        <f t="shared" si="50"/>
        <v>1.6424999999999998</v>
      </c>
      <c r="H662" s="49">
        <f t="shared" si="51"/>
        <v>0</v>
      </c>
      <c r="I662" s="37">
        <v>1920</v>
      </c>
      <c r="J662" s="6">
        <f t="shared" si="52"/>
        <v>0.43799999999999994</v>
      </c>
      <c r="K662" s="57">
        <f t="shared" si="53"/>
        <v>840.95999999999992</v>
      </c>
      <c r="L662" s="53">
        <f t="shared" si="54"/>
        <v>840.95999999999992</v>
      </c>
    </row>
    <row r="663" spans="1:12" x14ac:dyDescent="0.2">
      <c r="A663" s="37" t="s">
        <v>1614</v>
      </c>
      <c r="B663" s="5" t="s">
        <v>1615</v>
      </c>
      <c r="C663" s="7" t="s">
        <v>1616</v>
      </c>
      <c r="D663" s="13"/>
      <c r="E663" s="13"/>
      <c r="F663" s="37">
        <v>21</v>
      </c>
      <c r="G663" s="6">
        <f t="shared" si="50"/>
        <v>1.6424999999999998</v>
      </c>
      <c r="H663" s="49">
        <f t="shared" si="51"/>
        <v>34.4925</v>
      </c>
      <c r="I663" s="37">
        <v>828</v>
      </c>
      <c r="J663" s="6">
        <f t="shared" si="52"/>
        <v>0.43799999999999994</v>
      </c>
      <c r="K663" s="57">
        <f t="shared" si="53"/>
        <v>362.66399999999993</v>
      </c>
      <c r="L663" s="53">
        <f t="shared" si="54"/>
        <v>397.15649999999994</v>
      </c>
    </row>
    <row r="664" spans="1:12" x14ac:dyDescent="0.2">
      <c r="A664" s="37" t="s">
        <v>1617</v>
      </c>
      <c r="B664" s="5" t="s">
        <v>1615</v>
      </c>
      <c r="C664" s="7" t="s">
        <v>1616</v>
      </c>
      <c r="D664" s="13">
        <v>-25.253509999999999</v>
      </c>
      <c r="E664" s="13">
        <v>18.526589999999999</v>
      </c>
      <c r="F664" s="37">
        <v>46</v>
      </c>
      <c r="G664" s="6">
        <f t="shared" si="50"/>
        <v>1.6424999999999998</v>
      </c>
      <c r="H664" s="49">
        <f t="shared" si="51"/>
        <v>75.554999999999993</v>
      </c>
      <c r="I664" s="37">
        <v>809</v>
      </c>
      <c r="J664" s="6">
        <f t="shared" si="52"/>
        <v>0.43799999999999994</v>
      </c>
      <c r="K664" s="57">
        <f t="shared" si="53"/>
        <v>354.34199999999993</v>
      </c>
      <c r="L664" s="53">
        <f t="shared" si="54"/>
        <v>429.89699999999993</v>
      </c>
    </row>
    <row r="665" spans="1:12" x14ac:dyDescent="0.2">
      <c r="A665" s="37" t="s">
        <v>1618</v>
      </c>
      <c r="B665" s="5" t="s">
        <v>1619</v>
      </c>
      <c r="C665" s="7" t="s">
        <v>1620</v>
      </c>
      <c r="D665" s="13" t="s">
        <v>1268</v>
      </c>
      <c r="E665" s="13"/>
      <c r="F665" s="37">
        <v>0</v>
      </c>
      <c r="G665" s="6">
        <f t="shared" si="50"/>
        <v>1.6424999999999998</v>
      </c>
      <c r="H665" s="49">
        <f t="shared" si="51"/>
        <v>0</v>
      </c>
      <c r="I665" s="37">
        <v>570</v>
      </c>
      <c r="J665" s="6">
        <f t="shared" si="52"/>
        <v>0.43799999999999994</v>
      </c>
      <c r="K665" s="57">
        <f t="shared" si="53"/>
        <v>249.65999999999997</v>
      </c>
      <c r="L665" s="53">
        <f t="shared" si="54"/>
        <v>249.65999999999997</v>
      </c>
    </row>
    <row r="666" spans="1:12" x14ac:dyDescent="0.2">
      <c r="A666" s="37" t="s">
        <v>1621</v>
      </c>
      <c r="B666" s="5" t="s">
        <v>1622</v>
      </c>
      <c r="C666" s="7" t="s">
        <v>1620</v>
      </c>
      <c r="D666" s="13">
        <v>-25.260190000000001</v>
      </c>
      <c r="E666" s="13">
        <v>18.615970000000001</v>
      </c>
      <c r="F666" s="37">
        <v>0</v>
      </c>
      <c r="G666" s="6">
        <f t="shared" si="50"/>
        <v>1.6424999999999998</v>
      </c>
      <c r="H666" s="49">
        <f t="shared" si="51"/>
        <v>0</v>
      </c>
      <c r="I666" s="37">
        <v>401</v>
      </c>
      <c r="J666" s="6">
        <f t="shared" si="52"/>
        <v>0.43799999999999994</v>
      </c>
      <c r="K666" s="57">
        <f t="shared" si="53"/>
        <v>175.63799999999998</v>
      </c>
      <c r="L666" s="53">
        <f t="shared" si="54"/>
        <v>175.63799999999998</v>
      </c>
    </row>
    <row r="667" spans="1:12" x14ac:dyDescent="0.2">
      <c r="A667" s="37" t="s">
        <v>1623</v>
      </c>
      <c r="B667" s="5" t="s">
        <v>1624</v>
      </c>
      <c r="C667" s="7" t="s">
        <v>1620</v>
      </c>
      <c r="D667" s="13">
        <v>-25.213049999999999</v>
      </c>
      <c r="E667" s="13">
        <v>18.634409999999999</v>
      </c>
      <c r="F667" s="37">
        <v>6</v>
      </c>
      <c r="G667" s="6">
        <f t="shared" si="50"/>
        <v>1.6424999999999998</v>
      </c>
      <c r="H667" s="49">
        <f t="shared" si="51"/>
        <v>9.8549999999999986</v>
      </c>
      <c r="I667" s="37">
        <v>1354</v>
      </c>
      <c r="J667" s="6">
        <f t="shared" si="52"/>
        <v>0.43799999999999994</v>
      </c>
      <c r="K667" s="57">
        <f t="shared" si="53"/>
        <v>593.05199999999991</v>
      </c>
      <c r="L667" s="53">
        <f t="shared" si="54"/>
        <v>602.90699999999993</v>
      </c>
    </row>
    <row r="668" spans="1:12" x14ac:dyDescent="0.2">
      <c r="A668" s="37" t="s">
        <v>1625</v>
      </c>
      <c r="B668" s="5" t="s">
        <v>1626</v>
      </c>
      <c r="C668" s="7" t="s">
        <v>1627</v>
      </c>
      <c r="D668" s="13">
        <v>-25.22006</v>
      </c>
      <c r="E668" s="13">
        <v>18.684439999999999</v>
      </c>
      <c r="F668" s="37">
        <v>18</v>
      </c>
      <c r="G668" s="6">
        <f t="shared" si="50"/>
        <v>1.6424999999999998</v>
      </c>
      <c r="H668" s="49">
        <f t="shared" si="51"/>
        <v>29.564999999999998</v>
      </c>
      <c r="I668" s="37">
        <v>1600</v>
      </c>
      <c r="J668" s="6">
        <f t="shared" si="52"/>
        <v>0.43799999999999994</v>
      </c>
      <c r="K668" s="57">
        <f t="shared" si="53"/>
        <v>700.8</v>
      </c>
      <c r="L668" s="53">
        <f t="shared" si="54"/>
        <v>730.36500000000001</v>
      </c>
    </row>
    <row r="669" spans="1:12" x14ac:dyDescent="0.2">
      <c r="A669" s="37" t="s">
        <v>1625</v>
      </c>
      <c r="B669" s="5" t="s">
        <v>1628</v>
      </c>
      <c r="C669" s="7" t="s">
        <v>1627</v>
      </c>
      <c r="D669" s="13" t="s">
        <v>1268</v>
      </c>
      <c r="E669" s="13"/>
      <c r="F669" s="37">
        <v>0</v>
      </c>
      <c r="G669" s="6">
        <f t="shared" si="50"/>
        <v>1.6424999999999998</v>
      </c>
      <c r="H669" s="49">
        <f t="shared" si="51"/>
        <v>0</v>
      </c>
      <c r="I669" s="37">
        <v>1750</v>
      </c>
      <c r="J669" s="6">
        <f t="shared" si="52"/>
        <v>0.43799999999999994</v>
      </c>
      <c r="K669" s="57">
        <f t="shared" si="53"/>
        <v>766.49999999999989</v>
      </c>
      <c r="L669" s="53">
        <f t="shared" si="54"/>
        <v>766.49999999999989</v>
      </c>
    </row>
    <row r="670" spans="1:12" x14ac:dyDescent="0.2">
      <c r="A670" s="37" t="s">
        <v>1625</v>
      </c>
      <c r="B670" s="5" t="s">
        <v>1628</v>
      </c>
      <c r="C670" s="7" t="s">
        <v>1627</v>
      </c>
      <c r="D670" s="13" t="s">
        <v>1268</v>
      </c>
      <c r="E670" s="13"/>
      <c r="F670" s="37">
        <v>2900</v>
      </c>
      <c r="G670" s="6">
        <f t="shared" si="50"/>
        <v>1.6424999999999998</v>
      </c>
      <c r="H670" s="49">
        <f t="shared" si="51"/>
        <v>4763.25</v>
      </c>
      <c r="I670" s="37">
        <v>500</v>
      </c>
      <c r="J670" s="6">
        <f t="shared" si="52"/>
        <v>0.43799999999999994</v>
      </c>
      <c r="K670" s="57">
        <f t="shared" si="53"/>
        <v>218.99999999999997</v>
      </c>
      <c r="L670" s="53">
        <f t="shared" si="54"/>
        <v>4982.25</v>
      </c>
    </row>
    <row r="671" spans="1:12" x14ac:dyDescent="0.2">
      <c r="A671" s="39" t="s">
        <v>284</v>
      </c>
      <c r="B671" s="10" t="s">
        <v>1629</v>
      </c>
      <c r="C671" s="9" t="s">
        <v>1630</v>
      </c>
      <c r="D671" s="13">
        <v>-25.419650000000001</v>
      </c>
      <c r="E671" s="13">
        <v>18.83558</v>
      </c>
      <c r="F671" s="39">
        <v>6</v>
      </c>
      <c r="G671" s="6">
        <f t="shared" si="50"/>
        <v>1.6424999999999998</v>
      </c>
      <c r="H671" s="49">
        <f t="shared" si="51"/>
        <v>9.8549999999999986</v>
      </c>
      <c r="I671" s="39">
        <v>550</v>
      </c>
      <c r="J671" s="6">
        <f t="shared" si="52"/>
        <v>0.43799999999999994</v>
      </c>
      <c r="K671" s="57">
        <f t="shared" si="53"/>
        <v>240.89999999999998</v>
      </c>
      <c r="L671" s="53">
        <f t="shared" si="54"/>
        <v>250.75499999999997</v>
      </c>
    </row>
    <row r="672" spans="1:12" x14ac:dyDescent="0.2">
      <c r="A672" s="39" t="s">
        <v>1631</v>
      </c>
      <c r="B672" s="10" t="s">
        <v>1632</v>
      </c>
      <c r="C672" s="9" t="s">
        <v>1633</v>
      </c>
      <c r="D672" s="13">
        <v>-25.367909999999998</v>
      </c>
      <c r="E672" s="13">
        <v>18.739329999999999</v>
      </c>
      <c r="F672" s="39">
        <v>87</v>
      </c>
      <c r="G672" s="6">
        <f t="shared" si="50"/>
        <v>1.6424999999999998</v>
      </c>
      <c r="H672" s="49">
        <f t="shared" si="51"/>
        <v>142.89749999999998</v>
      </c>
      <c r="I672" s="39">
        <v>2968</v>
      </c>
      <c r="J672" s="6">
        <f t="shared" si="52"/>
        <v>0.43799999999999994</v>
      </c>
      <c r="K672" s="57">
        <f t="shared" si="53"/>
        <v>1299.9839999999999</v>
      </c>
      <c r="L672" s="53">
        <f t="shared" si="54"/>
        <v>1442.8815</v>
      </c>
    </row>
    <row r="673" spans="1:12" x14ac:dyDescent="0.2">
      <c r="A673" s="37" t="s">
        <v>1634</v>
      </c>
      <c r="B673" s="5" t="s">
        <v>1635</v>
      </c>
      <c r="C673" s="7" t="s">
        <v>1636</v>
      </c>
      <c r="D673" s="13">
        <v>-25.312989999999999</v>
      </c>
      <c r="E673" s="13">
        <v>18.581759999999999</v>
      </c>
      <c r="F673" s="37">
        <v>0</v>
      </c>
      <c r="G673" s="6">
        <f t="shared" si="50"/>
        <v>1.6424999999999998</v>
      </c>
      <c r="H673" s="49">
        <f t="shared" si="51"/>
        <v>0</v>
      </c>
      <c r="I673" s="37">
        <v>655</v>
      </c>
      <c r="J673" s="6">
        <f t="shared" si="52"/>
        <v>0.43799999999999994</v>
      </c>
      <c r="K673" s="57">
        <f t="shared" si="53"/>
        <v>286.89</v>
      </c>
      <c r="L673" s="53">
        <f t="shared" si="54"/>
        <v>286.89</v>
      </c>
    </row>
    <row r="674" spans="1:12" x14ac:dyDescent="0.2">
      <c r="A674" s="37" t="s">
        <v>1637</v>
      </c>
      <c r="B674" s="5" t="s">
        <v>1638</v>
      </c>
      <c r="C674" s="7" t="s">
        <v>1636</v>
      </c>
      <c r="D674" s="13">
        <v>-25.317170000000001</v>
      </c>
      <c r="E674" s="13">
        <v>18.705259999999999</v>
      </c>
      <c r="F674" s="37">
        <v>19</v>
      </c>
      <c r="G674" s="6">
        <f t="shared" si="50"/>
        <v>1.6424999999999998</v>
      </c>
      <c r="H674" s="49">
        <f t="shared" si="51"/>
        <v>31.207499999999996</v>
      </c>
      <c r="I674" s="37">
        <v>700</v>
      </c>
      <c r="J674" s="6">
        <f t="shared" si="52"/>
        <v>0.43799999999999994</v>
      </c>
      <c r="K674" s="57">
        <f t="shared" si="53"/>
        <v>306.59999999999997</v>
      </c>
      <c r="L674" s="53">
        <f t="shared" si="54"/>
        <v>337.80749999999995</v>
      </c>
    </row>
    <row r="675" spans="1:12" x14ac:dyDescent="0.2">
      <c r="A675" s="37" t="s">
        <v>325</v>
      </c>
      <c r="B675" s="5" t="s">
        <v>1639</v>
      </c>
      <c r="C675" s="7" t="s">
        <v>1640</v>
      </c>
      <c r="D675" s="13">
        <v>-25.304649999999999</v>
      </c>
      <c r="E675" s="13">
        <v>18.560169999999999</v>
      </c>
      <c r="F675" s="37">
        <v>0</v>
      </c>
      <c r="G675" s="6">
        <f t="shared" si="50"/>
        <v>1.6424999999999998</v>
      </c>
      <c r="H675" s="49">
        <f t="shared" si="51"/>
        <v>0</v>
      </c>
      <c r="I675" s="37">
        <v>625</v>
      </c>
      <c r="J675" s="6">
        <f t="shared" si="52"/>
        <v>0.43799999999999994</v>
      </c>
      <c r="K675" s="57">
        <f t="shared" si="53"/>
        <v>273.74999999999994</v>
      </c>
      <c r="L675" s="53">
        <f t="shared" si="54"/>
        <v>273.74999999999994</v>
      </c>
    </row>
    <row r="676" spans="1:12" x14ac:dyDescent="0.2">
      <c r="A676" s="37" t="s">
        <v>325</v>
      </c>
      <c r="B676" s="5" t="s">
        <v>1641</v>
      </c>
      <c r="C676" s="7" t="s">
        <v>1642</v>
      </c>
      <c r="D676" s="13">
        <v>-25.347349999999999</v>
      </c>
      <c r="E676" s="13">
        <v>18.519680000000001</v>
      </c>
      <c r="F676" s="37">
        <v>33</v>
      </c>
      <c r="G676" s="6">
        <f t="shared" si="50"/>
        <v>1.6424999999999998</v>
      </c>
      <c r="H676" s="49">
        <f t="shared" si="51"/>
        <v>54.202499999999993</v>
      </c>
      <c r="I676" s="37">
        <v>620</v>
      </c>
      <c r="J676" s="6">
        <f t="shared" si="52"/>
        <v>0.43799999999999994</v>
      </c>
      <c r="K676" s="57">
        <f t="shared" si="53"/>
        <v>271.55999999999995</v>
      </c>
      <c r="L676" s="53">
        <f t="shared" si="54"/>
        <v>325.76249999999993</v>
      </c>
    </row>
    <row r="677" spans="1:12" x14ac:dyDescent="0.2">
      <c r="A677" s="37" t="s">
        <v>1643</v>
      </c>
      <c r="B677" s="5" t="s">
        <v>1644</v>
      </c>
      <c r="C677" s="7" t="s">
        <v>1645</v>
      </c>
      <c r="D677" s="13">
        <v>-25.3979</v>
      </c>
      <c r="E677" s="13">
        <v>18.490729999999999</v>
      </c>
      <c r="F677" s="37">
        <v>2</v>
      </c>
      <c r="G677" s="6">
        <f t="shared" si="50"/>
        <v>1.6424999999999998</v>
      </c>
      <c r="H677" s="49">
        <f t="shared" si="51"/>
        <v>3.2849999999999997</v>
      </c>
      <c r="I677" s="37">
        <v>1743</v>
      </c>
      <c r="J677" s="6">
        <f t="shared" si="52"/>
        <v>0.43799999999999994</v>
      </c>
      <c r="K677" s="57">
        <f t="shared" si="53"/>
        <v>763.43399999999986</v>
      </c>
      <c r="L677" s="53">
        <f t="shared" si="54"/>
        <v>766.71899999999982</v>
      </c>
    </row>
    <row r="678" spans="1:12" x14ac:dyDescent="0.2">
      <c r="A678" s="37" t="s">
        <v>1646</v>
      </c>
      <c r="B678" s="5" t="s">
        <v>1647</v>
      </c>
      <c r="C678" s="7" t="s">
        <v>1648</v>
      </c>
      <c r="D678" s="13">
        <v>-25.3992</v>
      </c>
      <c r="E678" s="13">
        <v>18.409590000000001</v>
      </c>
      <c r="F678" s="37">
        <v>174</v>
      </c>
      <c r="G678" s="6">
        <f t="shared" si="50"/>
        <v>1.6424999999999998</v>
      </c>
      <c r="H678" s="49">
        <f t="shared" si="51"/>
        <v>285.79499999999996</v>
      </c>
      <c r="I678" s="37">
        <v>1830</v>
      </c>
      <c r="J678" s="6">
        <f t="shared" si="52"/>
        <v>0.43799999999999994</v>
      </c>
      <c r="K678" s="57">
        <f t="shared" si="53"/>
        <v>801.53999999999985</v>
      </c>
      <c r="L678" s="53">
        <f t="shared" si="54"/>
        <v>1087.3349999999998</v>
      </c>
    </row>
    <row r="679" spans="1:12" x14ac:dyDescent="0.2">
      <c r="A679" s="39" t="s">
        <v>1649</v>
      </c>
      <c r="B679" s="10" t="s">
        <v>1650</v>
      </c>
      <c r="C679" s="9" t="s">
        <v>1648</v>
      </c>
      <c r="D679" s="13">
        <v>-25.3992</v>
      </c>
      <c r="E679" s="13">
        <v>18.409590000000001</v>
      </c>
      <c r="F679" s="63">
        <v>174</v>
      </c>
      <c r="G679" s="6">
        <f t="shared" si="50"/>
        <v>1.6424999999999998</v>
      </c>
      <c r="H679" s="49">
        <f t="shared" si="51"/>
        <v>285.79499999999996</v>
      </c>
      <c r="I679" s="63">
        <v>1830</v>
      </c>
      <c r="J679" s="6">
        <f t="shared" si="52"/>
        <v>0.43799999999999994</v>
      </c>
      <c r="K679" s="57">
        <f t="shared" si="53"/>
        <v>801.53999999999985</v>
      </c>
      <c r="L679" s="53">
        <f t="shared" si="54"/>
        <v>1087.3349999999998</v>
      </c>
    </row>
    <row r="680" spans="1:12" x14ac:dyDescent="0.2">
      <c r="A680" s="37" t="s">
        <v>1083</v>
      </c>
      <c r="B680" s="5" t="s">
        <v>1651</v>
      </c>
      <c r="C680" s="7" t="s">
        <v>1652</v>
      </c>
      <c r="D680" s="13">
        <v>-25.318180000000002</v>
      </c>
      <c r="E680" s="13">
        <v>18.34057</v>
      </c>
      <c r="F680" s="37">
        <v>188</v>
      </c>
      <c r="G680" s="6">
        <f t="shared" si="50"/>
        <v>1.6424999999999998</v>
      </c>
      <c r="H680" s="49">
        <f t="shared" si="51"/>
        <v>308.78999999999996</v>
      </c>
      <c r="I680" s="37">
        <v>2149</v>
      </c>
      <c r="J680" s="6">
        <f t="shared" si="52"/>
        <v>0.43799999999999994</v>
      </c>
      <c r="K680" s="57">
        <f t="shared" si="53"/>
        <v>941.26199999999983</v>
      </c>
      <c r="L680" s="53">
        <f t="shared" si="54"/>
        <v>1250.0519999999997</v>
      </c>
    </row>
    <row r="681" spans="1:12" x14ac:dyDescent="0.2">
      <c r="A681" s="37" t="s">
        <v>1653</v>
      </c>
      <c r="B681" s="5" t="s">
        <v>1654</v>
      </c>
      <c r="C681" s="7" t="s">
        <v>1655</v>
      </c>
      <c r="D681" s="13">
        <v>-25.430669999999999</v>
      </c>
      <c r="E681" s="13">
        <v>18.348120000000002</v>
      </c>
      <c r="F681" s="37">
        <v>5650</v>
      </c>
      <c r="G681" s="6">
        <f t="shared" si="50"/>
        <v>1.6424999999999998</v>
      </c>
      <c r="H681" s="49">
        <f t="shared" si="51"/>
        <v>9280.125</v>
      </c>
      <c r="I681" s="37">
        <v>7230</v>
      </c>
      <c r="J681" s="6">
        <f t="shared" si="52"/>
        <v>0.43799999999999994</v>
      </c>
      <c r="K681" s="57">
        <f t="shared" si="53"/>
        <v>3166.74</v>
      </c>
      <c r="L681" s="53">
        <f t="shared" si="54"/>
        <v>12446.865</v>
      </c>
    </row>
    <row r="682" spans="1:12" x14ac:dyDescent="0.2">
      <c r="A682" s="37" t="s">
        <v>1656</v>
      </c>
      <c r="B682" s="5" t="s">
        <v>1657</v>
      </c>
      <c r="C682" s="7" t="s">
        <v>1658</v>
      </c>
      <c r="D682" s="13">
        <v>-25.315200000000001</v>
      </c>
      <c r="E682" s="13">
        <v>18.229289999999999</v>
      </c>
      <c r="F682" s="37">
        <v>105</v>
      </c>
      <c r="G682" s="6">
        <f t="shared" si="50"/>
        <v>1.6424999999999998</v>
      </c>
      <c r="H682" s="49">
        <f t="shared" si="51"/>
        <v>172.46249999999998</v>
      </c>
      <c r="I682" s="37">
        <v>624</v>
      </c>
      <c r="J682" s="6">
        <f t="shared" si="52"/>
        <v>0.43799999999999994</v>
      </c>
      <c r="K682" s="57">
        <f t="shared" si="53"/>
        <v>273.31199999999995</v>
      </c>
      <c r="L682" s="53">
        <f t="shared" si="54"/>
        <v>445.77449999999993</v>
      </c>
    </row>
    <row r="683" spans="1:12" x14ac:dyDescent="0.2">
      <c r="A683" s="37" t="s">
        <v>1659</v>
      </c>
      <c r="B683" s="5" t="s">
        <v>1660</v>
      </c>
      <c r="C683" s="7" t="s">
        <v>1661</v>
      </c>
      <c r="D683" s="13">
        <v>-25.433759999999999</v>
      </c>
      <c r="E683" s="13">
        <v>18.175270000000001</v>
      </c>
      <c r="F683" s="37">
        <v>95</v>
      </c>
      <c r="G683" s="6">
        <f t="shared" si="50"/>
        <v>1.6424999999999998</v>
      </c>
      <c r="H683" s="49">
        <f t="shared" si="51"/>
        <v>156.03749999999999</v>
      </c>
      <c r="I683" s="37">
        <v>766</v>
      </c>
      <c r="J683" s="6">
        <f t="shared" si="52"/>
        <v>0.43799999999999994</v>
      </c>
      <c r="K683" s="57">
        <f t="shared" si="53"/>
        <v>335.50799999999998</v>
      </c>
      <c r="L683" s="53">
        <f t="shared" si="54"/>
        <v>491.54549999999995</v>
      </c>
    </row>
    <row r="684" spans="1:12" x14ac:dyDescent="0.2">
      <c r="A684" s="37" t="s">
        <v>1662</v>
      </c>
      <c r="B684" s="5" t="s">
        <v>1663</v>
      </c>
      <c r="C684" s="7" t="s">
        <v>1664</v>
      </c>
      <c r="D684" s="13">
        <v>-25.31494</v>
      </c>
      <c r="E684" s="13">
        <v>18.090009999999999</v>
      </c>
      <c r="F684" s="37">
        <v>38</v>
      </c>
      <c r="G684" s="6">
        <f t="shared" si="50"/>
        <v>1.6424999999999998</v>
      </c>
      <c r="H684" s="49">
        <f t="shared" si="51"/>
        <v>62.414999999999992</v>
      </c>
      <c r="I684" s="37">
        <v>325</v>
      </c>
      <c r="J684" s="6">
        <f t="shared" si="52"/>
        <v>0.43799999999999994</v>
      </c>
      <c r="K684" s="57">
        <f t="shared" si="53"/>
        <v>142.35</v>
      </c>
      <c r="L684" s="53">
        <f t="shared" si="54"/>
        <v>204.76499999999999</v>
      </c>
    </row>
    <row r="685" spans="1:12" x14ac:dyDescent="0.2">
      <c r="A685" s="37" t="s">
        <v>1665</v>
      </c>
      <c r="B685" s="5" t="s">
        <v>1666</v>
      </c>
      <c r="C685" s="7" t="s">
        <v>1667</v>
      </c>
      <c r="D685" s="13">
        <v>-25.309100000000001</v>
      </c>
      <c r="E685" s="13">
        <v>17.86103</v>
      </c>
      <c r="F685" s="37">
        <v>36</v>
      </c>
      <c r="G685" s="6">
        <f t="shared" si="50"/>
        <v>1.6424999999999998</v>
      </c>
      <c r="H685" s="49">
        <f t="shared" si="51"/>
        <v>59.129999999999995</v>
      </c>
      <c r="I685" s="37">
        <v>1025</v>
      </c>
      <c r="J685" s="6">
        <f t="shared" si="52"/>
        <v>0.43799999999999994</v>
      </c>
      <c r="K685" s="57">
        <f t="shared" si="53"/>
        <v>448.94999999999993</v>
      </c>
      <c r="L685" s="53">
        <f t="shared" si="54"/>
        <v>508.07999999999993</v>
      </c>
    </row>
    <row r="686" spans="1:12" x14ac:dyDescent="0.2">
      <c r="A686" s="38" t="s">
        <v>1668</v>
      </c>
      <c r="B686" s="5" t="s">
        <v>1669</v>
      </c>
      <c r="C686" s="5"/>
      <c r="D686" s="6">
        <v>-23.959599999999998</v>
      </c>
      <c r="E686" s="6">
        <v>18.983409999999999</v>
      </c>
      <c r="F686" s="38">
        <v>120</v>
      </c>
      <c r="G686" s="6">
        <f t="shared" si="50"/>
        <v>1.6424999999999998</v>
      </c>
      <c r="H686" s="49">
        <f t="shared" si="51"/>
        <v>197.1</v>
      </c>
      <c r="I686" s="38">
        <v>1925</v>
      </c>
      <c r="J686" s="6">
        <f t="shared" si="52"/>
        <v>0.43799999999999994</v>
      </c>
      <c r="K686" s="57">
        <f t="shared" si="53"/>
        <v>843.14999999999986</v>
      </c>
      <c r="L686" s="53">
        <f t="shared" si="54"/>
        <v>1040.2499999999998</v>
      </c>
    </row>
    <row r="687" spans="1:12" x14ac:dyDescent="0.2">
      <c r="A687" s="38" t="s">
        <v>1670</v>
      </c>
      <c r="B687" s="5" t="s">
        <v>1671</v>
      </c>
      <c r="C687" s="5"/>
      <c r="D687" s="6">
        <v>-24.016819999999999</v>
      </c>
      <c r="E687" s="6">
        <v>19.014530000000001</v>
      </c>
      <c r="F687" s="38">
        <v>100</v>
      </c>
      <c r="G687" s="6">
        <f t="shared" si="50"/>
        <v>1.6424999999999998</v>
      </c>
      <c r="H687" s="49">
        <f t="shared" si="51"/>
        <v>164.24999999999997</v>
      </c>
      <c r="I687" s="38">
        <v>1800</v>
      </c>
      <c r="J687" s="6">
        <f t="shared" si="52"/>
        <v>0.43799999999999994</v>
      </c>
      <c r="K687" s="57">
        <f t="shared" si="53"/>
        <v>788.39999999999986</v>
      </c>
      <c r="L687" s="53">
        <f t="shared" si="54"/>
        <v>952.64999999999986</v>
      </c>
    </row>
    <row r="688" spans="1:12" x14ac:dyDescent="0.2">
      <c r="A688" s="38" t="s">
        <v>1672</v>
      </c>
      <c r="B688" s="5" t="s">
        <v>1673</v>
      </c>
      <c r="C688" s="5"/>
      <c r="D688" s="6">
        <v>-24.083690000000001</v>
      </c>
      <c r="E688" s="6">
        <v>19.01275</v>
      </c>
      <c r="F688" s="38">
        <v>35</v>
      </c>
      <c r="G688" s="6">
        <f t="shared" si="50"/>
        <v>1.6424999999999998</v>
      </c>
      <c r="H688" s="49">
        <f t="shared" si="51"/>
        <v>57.487499999999997</v>
      </c>
      <c r="I688" s="38">
        <v>1417</v>
      </c>
      <c r="J688" s="6">
        <f t="shared" si="52"/>
        <v>0.43799999999999994</v>
      </c>
      <c r="K688" s="57">
        <f t="shared" si="53"/>
        <v>620.64599999999996</v>
      </c>
      <c r="L688" s="53">
        <f t="shared" si="54"/>
        <v>678.13349999999991</v>
      </c>
    </row>
    <row r="689" spans="1:12" x14ac:dyDescent="0.2">
      <c r="A689" s="39" t="s">
        <v>1674</v>
      </c>
      <c r="B689" s="10" t="s">
        <v>1675</v>
      </c>
      <c r="C689" s="9" t="s">
        <v>1676</v>
      </c>
      <c r="D689" s="13">
        <v>-24.067519999999998</v>
      </c>
      <c r="E689" s="13">
        <v>19.006229999999999</v>
      </c>
      <c r="F689" s="39">
        <v>30</v>
      </c>
      <c r="G689" s="6">
        <f t="shared" si="50"/>
        <v>1.6424999999999998</v>
      </c>
      <c r="H689" s="49">
        <f t="shared" si="51"/>
        <v>49.274999999999999</v>
      </c>
      <c r="I689" s="39">
        <v>1250</v>
      </c>
      <c r="J689" s="6">
        <f t="shared" si="52"/>
        <v>0.43799999999999994</v>
      </c>
      <c r="K689" s="57">
        <f t="shared" si="53"/>
        <v>547.49999999999989</v>
      </c>
      <c r="L689" s="53">
        <f t="shared" si="54"/>
        <v>596.77499999999986</v>
      </c>
    </row>
    <row r="690" spans="1:12" x14ac:dyDescent="0.2">
      <c r="A690" s="39" t="s">
        <v>1677</v>
      </c>
      <c r="B690" s="10" t="s">
        <v>1678</v>
      </c>
      <c r="C690" s="9" t="s">
        <v>1679</v>
      </c>
      <c r="D690" s="13">
        <v>-24.1175</v>
      </c>
      <c r="E690" s="13">
        <v>19.025549999999999</v>
      </c>
      <c r="F690" s="39">
        <v>267</v>
      </c>
      <c r="G690" s="6">
        <f t="shared" si="50"/>
        <v>1.6424999999999998</v>
      </c>
      <c r="H690" s="49">
        <f t="shared" si="51"/>
        <v>438.54749999999996</v>
      </c>
      <c r="I690" s="39">
        <v>2690</v>
      </c>
      <c r="J690" s="6">
        <f t="shared" si="52"/>
        <v>0.43799999999999994</v>
      </c>
      <c r="K690" s="57">
        <f t="shared" si="53"/>
        <v>1178.2199999999998</v>
      </c>
      <c r="L690" s="53">
        <f t="shared" si="54"/>
        <v>1616.7674999999997</v>
      </c>
    </row>
    <row r="691" spans="1:12" x14ac:dyDescent="0.2">
      <c r="A691" s="39" t="s">
        <v>1680</v>
      </c>
      <c r="B691" s="10" t="s">
        <v>1681</v>
      </c>
      <c r="C691" s="9" t="s">
        <v>1682</v>
      </c>
      <c r="D691" s="13">
        <v>-24.102209999999999</v>
      </c>
      <c r="E691" s="13">
        <v>19.022559999999999</v>
      </c>
      <c r="F691" s="39">
        <v>13</v>
      </c>
      <c r="G691" s="6">
        <f t="shared" si="50"/>
        <v>1.6424999999999998</v>
      </c>
      <c r="H691" s="49">
        <f t="shared" si="51"/>
        <v>21.352499999999999</v>
      </c>
      <c r="I691" s="39">
        <v>1350</v>
      </c>
      <c r="J691" s="6">
        <f t="shared" si="52"/>
        <v>0.43799999999999994</v>
      </c>
      <c r="K691" s="57">
        <f t="shared" si="53"/>
        <v>591.29999999999995</v>
      </c>
      <c r="L691" s="53">
        <f t="shared" si="54"/>
        <v>612.65249999999992</v>
      </c>
    </row>
    <row r="692" spans="1:12" x14ac:dyDescent="0.2">
      <c r="A692" s="39" t="s">
        <v>1683</v>
      </c>
      <c r="B692" s="10" t="s">
        <v>1684</v>
      </c>
      <c r="C692" s="9" t="s">
        <v>1685</v>
      </c>
      <c r="D692" s="13">
        <v>-24.14471</v>
      </c>
      <c r="E692" s="13">
        <v>19.05397</v>
      </c>
      <c r="F692" s="39">
        <v>100</v>
      </c>
      <c r="G692" s="6">
        <f t="shared" si="50"/>
        <v>1.6424999999999998</v>
      </c>
      <c r="H692" s="49">
        <f t="shared" si="51"/>
        <v>164.24999999999997</v>
      </c>
      <c r="I692" s="39">
        <v>1000</v>
      </c>
      <c r="J692" s="6">
        <f t="shared" si="52"/>
        <v>0.43799999999999994</v>
      </c>
      <c r="K692" s="57">
        <f t="shared" si="53"/>
        <v>437.99999999999994</v>
      </c>
      <c r="L692" s="53">
        <f t="shared" si="54"/>
        <v>602.24999999999989</v>
      </c>
    </row>
    <row r="693" spans="1:12" x14ac:dyDescent="0.2">
      <c r="A693" s="39" t="s">
        <v>1686</v>
      </c>
      <c r="B693" s="10" t="s">
        <v>1687</v>
      </c>
      <c r="C693" s="9" t="s">
        <v>1688</v>
      </c>
      <c r="D693" s="13">
        <v>-24.171361000000001</v>
      </c>
      <c r="E693" s="13">
        <v>19.13222</v>
      </c>
      <c r="F693" s="39">
        <v>160</v>
      </c>
      <c r="G693" s="6">
        <f t="shared" si="50"/>
        <v>1.6424999999999998</v>
      </c>
      <c r="H693" s="49">
        <f t="shared" si="51"/>
        <v>262.79999999999995</v>
      </c>
      <c r="I693" s="39">
        <v>700</v>
      </c>
      <c r="J693" s="6">
        <f t="shared" si="52"/>
        <v>0.43799999999999994</v>
      </c>
      <c r="K693" s="57">
        <f t="shared" si="53"/>
        <v>306.59999999999997</v>
      </c>
      <c r="L693" s="53">
        <f t="shared" si="54"/>
        <v>569.39999999999986</v>
      </c>
    </row>
    <row r="694" spans="1:12" x14ac:dyDescent="0.2">
      <c r="A694" s="42" t="s">
        <v>1689</v>
      </c>
      <c r="B694" s="10" t="s">
        <v>1690</v>
      </c>
      <c r="C694" s="10" t="s">
        <v>1691</v>
      </c>
      <c r="D694" s="13">
        <v>-24.083860000000001</v>
      </c>
      <c r="E694" s="13">
        <v>19.274260000000002</v>
      </c>
      <c r="F694" s="42">
        <v>25</v>
      </c>
      <c r="G694" s="6">
        <f t="shared" si="50"/>
        <v>1.6424999999999998</v>
      </c>
      <c r="H694" s="49">
        <f t="shared" si="51"/>
        <v>41.062499999999993</v>
      </c>
      <c r="I694" s="42">
        <v>925</v>
      </c>
      <c r="J694" s="6">
        <f t="shared" si="52"/>
        <v>0.43799999999999994</v>
      </c>
      <c r="K694" s="57">
        <f t="shared" si="53"/>
        <v>405.15</v>
      </c>
      <c r="L694" s="53">
        <f t="shared" si="54"/>
        <v>446.21249999999998</v>
      </c>
    </row>
    <row r="695" spans="1:12" x14ac:dyDescent="0.2">
      <c r="A695" s="37" t="s">
        <v>1692</v>
      </c>
      <c r="B695" s="5" t="s">
        <v>1693</v>
      </c>
      <c r="C695" s="7" t="s">
        <v>1694</v>
      </c>
      <c r="D695" s="13">
        <v>-24.154489999999999</v>
      </c>
      <c r="E695" s="13">
        <v>19.12697</v>
      </c>
      <c r="F695" s="37">
        <v>24</v>
      </c>
      <c r="G695" s="6">
        <f t="shared" si="50"/>
        <v>1.6424999999999998</v>
      </c>
      <c r="H695" s="49">
        <f t="shared" si="51"/>
        <v>39.419999999999995</v>
      </c>
      <c r="I695" s="37">
        <v>1800</v>
      </c>
      <c r="J695" s="6">
        <f t="shared" si="52"/>
        <v>0.43799999999999994</v>
      </c>
      <c r="K695" s="57">
        <f t="shared" si="53"/>
        <v>788.39999999999986</v>
      </c>
      <c r="L695" s="53">
        <f t="shared" si="54"/>
        <v>827.81999999999982</v>
      </c>
    </row>
    <row r="696" spans="1:12" x14ac:dyDescent="0.2">
      <c r="A696" s="39" t="s">
        <v>1695</v>
      </c>
      <c r="B696" s="10" t="s">
        <v>1696</v>
      </c>
      <c r="C696" s="9" t="s">
        <v>1697</v>
      </c>
      <c r="D696" s="13">
        <v>-24.186820000000001</v>
      </c>
      <c r="E696" s="13">
        <v>19.148720000000001</v>
      </c>
      <c r="F696" s="39">
        <v>14</v>
      </c>
      <c r="G696" s="6">
        <f t="shared" si="50"/>
        <v>1.6424999999999998</v>
      </c>
      <c r="H696" s="49">
        <f t="shared" si="51"/>
        <v>22.994999999999997</v>
      </c>
      <c r="I696" s="39">
        <v>882</v>
      </c>
      <c r="J696" s="6">
        <f t="shared" si="52"/>
        <v>0.43799999999999994</v>
      </c>
      <c r="K696" s="57">
        <f t="shared" si="53"/>
        <v>386.31599999999997</v>
      </c>
      <c r="L696" s="53">
        <f t="shared" si="54"/>
        <v>409.31099999999998</v>
      </c>
    </row>
    <row r="697" spans="1:12" x14ac:dyDescent="0.2">
      <c r="A697" s="39" t="s">
        <v>1698</v>
      </c>
      <c r="B697" s="10" t="s">
        <v>1699</v>
      </c>
      <c r="C697" s="9" t="s">
        <v>1700</v>
      </c>
      <c r="D697" s="13">
        <v>-24.20365</v>
      </c>
      <c r="E697" s="13">
        <v>19.169889999999999</v>
      </c>
      <c r="F697" s="39">
        <v>0</v>
      </c>
      <c r="G697" s="6">
        <f t="shared" si="50"/>
        <v>1.6424999999999998</v>
      </c>
      <c r="H697" s="49">
        <f t="shared" si="51"/>
        <v>0</v>
      </c>
      <c r="I697" s="39">
        <v>1700</v>
      </c>
      <c r="J697" s="6">
        <f t="shared" si="52"/>
        <v>0.43799999999999994</v>
      </c>
      <c r="K697" s="57">
        <f t="shared" si="53"/>
        <v>744.59999999999991</v>
      </c>
      <c r="L697" s="53">
        <f t="shared" si="54"/>
        <v>744.59999999999991</v>
      </c>
    </row>
    <row r="698" spans="1:12" x14ac:dyDescent="0.2">
      <c r="A698" s="39" t="s">
        <v>1701</v>
      </c>
      <c r="B698" s="10" t="s">
        <v>1702</v>
      </c>
      <c r="C698" s="9" t="s">
        <v>1703</v>
      </c>
      <c r="D698" s="13">
        <v>-24.304690000000001</v>
      </c>
      <c r="E698" s="13">
        <v>19.114999999999998</v>
      </c>
      <c r="F698" s="39">
        <v>50</v>
      </c>
      <c r="G698" s="6">
        <f t="shared" si="50"/>
        <v>1.6424999999999998</v>
      </c>
      <c r="H698" s="49">
        <f t="shared" si="51"/>
        <v>82.124999999999986</v>
      </c>
      <c r="I698" s="39">
        <v>800</v>
      </c>
      <c r="J698" s="6">
        <f t="shared" si="52"/>
        <v>0.43799999999999994</v>
      </c>
      <c r="K698" s="57">
        <f t="shared" si="53"/>
        <v>350.4</v>
      </c>
      <c r="L698" s="53">
        <f t="shared" si="54"/>
        <v>432.52499999999998</v>
      </c>
    </row>
    <row r="699" spans="1:12" x14ac:dyDescent="0.2">
      <c r="A699" s="39" t="s">
        <v>1704</v>
      </c>
      <c r="B699" s="10" t="s">
        <v>1705</v>
      </c>
      <c r="C699" s="9" t="s">
        <v>1706</v>
      </c>
      <c r="D699" s="13">
        <v>-24.228850000000001</v>
      </c>
      <c r="E699" s="13">
        <v>19.176369999999999</v>
      </c>
      <c r="F699" s="39">
        <v>6</v>
      </c>
      <c r="G699" s="6">
        <f t="shared" si="50"/>
        <v>1.6424999999999998</v>
      </c>
      <c r="H699" s="49">
        <f t="shared" si="51"/>
        <v>9.8549999999999986</v>
      </c>
      <c r="I699" s="39">
        <v>800</v>
      </c>
      <c r="J699" s="6">
        <f t="shared" si="52"/>
        <v>0.43799999999999994</v>
      </c>
      <c r="K699" s="57">
        <f t="shared" si="53"/>
        <v>350.4</v>
      </c>
      <c r="L699" s="53">
        <f t="shared" si="54"/>
        <v>360.255</v>
      </c>
    </row>
    <row r="700" spans="1:12" x14ac:dyDescent="0.2">
      <c r="A700" s="39" t="s">
        <v>1707</v>
      </c>
      <c r="B700" s="10" t="s">
        <v>1708</v>
      </c>
      <c r="C700" s="9" t="s">
        <v>1709</v>
      </c>
      <c r="D700" s="13">
        <v>-24.23657</v>
      </c>
      <c r="E700" s="13">
        <v>19.21283</v>
      </c>
      <c r="F700" s="39">
        <v>30</v>
      </c>
      <c r="G700" s="6">
        <f t="shared" si="50"/>
        <v>1.6424999999999998</v>
      </c>
      <c r="H700" s="49">
        <f t="shared" si="51"/>
        <v>49.274999999999999</v>
      </c>
      <c r="I700" s="39">
        <v>2500</v>
      </c>
      <c r="J700" s="6">
        <f t="shared" si="52"/>
        <v>0.43799999999999994</v>
      </c>
      <c r="K700" s="57">
        <f t="shared" si="53"/>
        <v>1094.9999999999998</v>
      </c>
      <c r="L700" s="53">
        <f t="shared" si="54"/>
        <v>1144.2749999999999</v>
      </c>
    </row>
    <row r="701" spans="1:12" x14ac:dyDescent="0.2">
      <c r="A701" s="39" t="s">
        <v>1710</v>
      </c>
      <c r="B701" s="10" t="s">
        <v>1711</v>
      </c>
      <c r="C701" s="9" t="s">
        <v>1712</v>
      </c>
      <c r="D701" s="13" t="s">
        <v>667</v>
      </c>
      <c r="E701" s="13"/>
      <c r="F701" s="39">
        <v>0</v>
      </c>
      <c r="G701" s="6">
        <f t="shared" si="50"/>
        <v>1.6424999999999998</v>
      </c>
      <c r="H701" s="49">
        <f t="shared" si="51"/>
        <v>0</v>
      </c>
      <c r="I701" s="39">
        <v>1700</v>
      </c>
      <c r="J701" s="6">
        <f t="shared" si="52"/>
        <v>0.43799999999999994</v>
      </c>
      <c r="K701" s="57">
        <f t="shared" si="53"/>
        <v>744.59999999999991</v>
      </c>
      <c r="L701" s="53">
        <f t="shared" si="54"/>
        <v>744.59999999999991</v>
      </c>
    </row>
    <row r="702" spans="1:12" x14ac:dyDescent="0.2">
      <c r="A702" s="39" t="s">
        <v>1713</v>
      </c>
      <c r="B702" s="10" t="s">
        <v>1714</v>
      </c>
      <c r="C702" s="9" t="s">
        <v>1715</v>
      </c>
      <c r="D702" s="13">
        <v>-24.26951</v>
      </c>
      <c r="E702" s="13">
        <v>19.236180000000001</v>
      </c>
      <c r="F702" s="39">
        <v>20</v>
      </c>
      <c r="G702" s="6">
        <f t="shared" si="50"/>
        <v>1.6424999999999998</v>
      </c>
      <c r="H702" s="49">
        <f t="shared" si="51"/>
        <v>32.849999999999994</v>
      </c>
      <c r="I702" s="39">
        <v>1000</v>
      </c>
      <c r="J702" s="6">
        <f t="shared" si="52"/>
        <v>0.43799999999999994</v>
      </c>
      <c r="K702" s="57">
        <f t="shared" si="53"/>
        <v>437.99999999999994</v>
      </c>
      <c r="L702" s="53">
        <f t="shared" si="54"/>
        <v>470.84999999999991</v>
      </c>
    </row>
    <row r="703" spans="1:12" x14ac:dyDescent="0.2">
      <c r="A703" s="39" t="s">
        <v>1716</v>
      </c>
      <c r="B703" s="10" t="s">
        <v>1717</v>
      </c>
      <c r="C703" s="9" t="s">
        <v>1718</v>
      </c>
      <c r="D703" s="13">
        <v>-24.318960000000001</v>
      </c>
      <c r="E703" s="13">
        <v>19.283829999999998</v>
      </c>
      <c r="F703" s="39">
        <v>13</v>
      </c>
      <c r="G703" s="6">
        <f t="shared" si="50"/>
        <v>1.6424999999999998</v>
      </c>
      <c r="H703" s="49">
        <f t="shared" si="51"/>
        <v>21.352499999999999</v>
      </c>
      <c r="I703" s="39"/>
      <c r="J703" s="6">
        <f t="shared" si="52"/>
        <v>0.43799999999999994</v>
      </c>
      <c r="K703" s="57">
        <f t="shared" si="53"/>
        <v>0</v>
      </c>
      <c r="L703" s="53">
        <f t="shared" si="54"/>
        <v>21.352499999999999</v>
      </c>
    </row>
    <row r="704" spans="1:12" x14ac:dyDescent="0.2">
      <c r="A704" s="39" t="s">
        <v>1719</v>
      </c>
      <c r="B704" s="10" t="s">
        <v>1720</v>
      </c>
      <c r="C704" s="9" t="s">
        <v>1721</v>
      </c>
      <c r="D704" s="13">
        <v>-24.296559999999999</v>
      </c>
      <c r="E704" s="13">
        <v>19.273720000000001</v>
      </c>
      <c r="F704" s="39">
        <v>28</v>
      </c>
      <c r="G704" s="6">
        <f t="shared" si="50"/>
        <v>1.6424999999999998</v>
      </c>
      <c r="H704" s="49">
        <f t="shared" si="51"/>
        <v>45.989999999999995</v>
      </c>
      <c r="I704" s="39">
        <v>780</v>
      </c>
      <c r="J704" s="6">
        <f t="shared" si="52"/>
        <v>0.43799999999999994</v>
      </c>
      <c r="K704" s="57">
        <f t="shared" si="53"/>
        <v>341.63999999999993</v>
      </c>
      <c r="L704" s="53">
        <f t="shared" si="54"/>
        <v>387.62999999999994</v>
      </c>
    </row>
    <row r="705" spans="1:12" x14ac:dyDescent="0.2">
      <c r="A705" s="42" t="s">
        <v>1722</v>
      </c>
      <c r="B705" s="10" t="s">
        <v>1723</v>
      </c>
      <c r="C705" s="10" t="s">
        <v>1721</v>
      </c>
      <c r="D705" s="13"/>
      <c r="E705" s="13"/>
      <c r="F705" s="42">
        <f>65+2+1</f>
        <v>68</v>
      </c>
      <c r="G705" s="6">
        <f t="shared" si="50"/>
        <v>1.6424999999999998</v>
      </c>
      <c r="H705" s="49">
        <f t="shared" si="51"/>
        <v>111.68999999999998</v>
      </c>
      <c r="I705" s="42">
        <f>1240</f>
        <v>1240</v>
      </c>
      <c r="J705" s="6">
        <f t="shared" si="52"/>
        <v>0.43799999999999994</v>
      </c>
      <c r="K705" s="57">
        <f t="shared" si="53"/>
        <v>543.11999999999989</v>
      </c>
      <c r="L705" s="53">
        <f t="shared" si="54"/>
        <v>654.80999999999983</v>
      </c>
    </row>
    <row r="706" spans="1:12" x14ac:dyDescent="0.2">
      <c r="A706" s="39" t="s">
        <v>1722</v>
      </c>
      <c r="B706" s="10" t="s">
        <v>1723</v>
      </c>
      <c r="C706" s="9" t="s">
        <v>1721</v>
      </c>
      <c r="D706" s="13" t="s">
        <v>1724</v>
      </c>
      <c r="E706" s="13"/>
      <c r="F706" s="63">
        <f>65+2+1</f>
        <v>68</v>
      </c>
      <c r="G706" s="6">
        <f t="shared" si="50"/>
        <v>1.6424999999999998</v>
      </c>
      <c r="H706" s="49">
        <f t="shared" si="51"/>
        <v>111.68999999999998</v>
      </c>
      <c r="I706" s="63">
        <v>1240</v>
      </c>
      <c r="J706" s="6">
        <f t="shared" si="52"/>
        <v>0.43799999999999994</v>
      </c>
      <c r="K706" s="57">
        <f t="shared" si="53"/>
        <v>543.11999999999989</v>
      </c>
      <c r="L706" s="53">
        <f t="shared" si="54"/>
        <v>654.80999999999983</v>
      </c>
    </row>
    <row r="707" spans="1:12" x14ac:dyDescent="0.2">
      <c r="A707" s="39" t="s">
        <v>1725</v>
      </c>
      <c r="B707" s="10" t="s">
        <v>1726</v>
      </c>
      <c r="C707" s="9" t="s">
        <v>1727</v>
      </c>
      <c r="D707" s="13">
        <v>-24.342669999999998</v>
      </c>
      <c r="E707" s="13">
        <v>19.339379999999998</v>
      </c>
      <c r="F707" s="39">
        <v>45</v>
      </c>
      <c r="G707" s="6">
        <f t="shared" ref="G707:G770" si="55">0.0045*365</f>
        <v>1.6424999999999998</v>
      </c>
      <c r="H707" s="49">
        <f t="shared" ref="H707:H770" si="56">F707*G707</f>
        <v>73.912499999999994</v>
      </c>
      <c r="I707" s="39">
        <v>1800</v>
      </c>
      <c r="J707" s="6">
        <f t="shared" ref="J707:J770" si="57">0.0012*365</f>
        <v>0.43799999999999994</v>
      </c>
      <c r="K707" s="57">
        <f t="shared" ref="K707:K770" si="58">I707*J707</f>
        <v>788.39999999999986</v>
      </c>
      <c r="L707" s="53">
        <f t="shared" ref="L707:L770" si="59">K707+H707</f>
        <v>862.31249999999989</v>
      </c>
    </row>
    <row r="708" spans="1:12" x14ac:dyDescent="0.2">
      <c r="A708" s="39" t="s">
        <v>1728</v>
      </c>
      <c r="B708" s="10" t="s">
        <v>1729</v>
      </c>
      <c r="C708" s="9" t="s">
        <v>1730</v>
      </c>
      <c r="D708" s="13">
        <v>-24.334050000000001</v>
      </c>
      <c r="E708" s="13">
        <v>19.291969999999999</v>
      </c>
      <c r="F708" s="39">
        <f>50+6+44</f>
        <v>100</v>
      </c>
      <c r="G708" s="6">
        <f t="shared" si="55"/>
        <v>1.6424999999999998</v>
      </c>
      <c r="H708" s="49">
        <f t="shared" si="56"/>
        <v>164.24999999999997</v>
      </c>
      <c r="I708" s="39">
        <f>1500+200+200</f>
        <v>1900</v>
      </c>
      <c r="J708" s="6">
        <f t="shared" si="57"/>
        <v>0.43799999999999994</v>
      </c>
      <c r="K708" s="57">
        <f t="shared" si="58"/>
        <v>832.19999999999993</v>
      </c>
      <c r="L708" s="53">
        <f t="shared" si="59"/>
        <v>996.44999999999993</v>
      </c>
    </row>
    <row r="709" spans="1:12" x14ac:dyDescent="0.2">
      <c r="A709" s="39" t="s">
        <v>1728</v>
      </c>
      <c r="B709" s="10" t="s">
        <v>1731</v>
      </c>
      <c r="C709" s="9" t="s">
        <v>1732</v>
      </c>
      <c r="D709" s="13">
        <v>-24.334050000000001</v>
      </c>
      <c r="E709" s="13">
        <v>19.291969999999999</v>
      </c>
      <c r="F709" s="39">
        <f>22</f>
        <v>22</v>
      </c>
      <c r="G709" s="6">
        <f t="shared" si="55"/>
        <v>1.6424999999999998</v>
      </c>
      <c r="H709" s="49">
        <f t="shared" si="56"/>
        <v>36.134999999999998</v>
      </c>
      <c r="I709" s="39">
        <f>1500+200</f>
        <v>1700</v>
      </c>
      <c r="J709" s="6">
        <f t="shared" si="57"/>
        <v>0.43799999999999994</v>
      </c>
      <c r="K709" s="57">
        <f t="shared" si="58"/>
        <v>744.59999999999991</v>
      </c>
      <c r="L709" s="53">
        <f t="shared" si="59"/>
        <v>780.7349999999999</v>
      </c>
    </row>
    <row r="710" spans="1:12" x14ac:dyDescent="0.2">
      <c r="A710" s="39" t="s">
        <v>1733</v>
      </c>
      <c r="B710" s="10" t="s">
        <v>1734</v>
      </c>
      <c r="C710" s="9"/>
      <c r="D710" s="13">
        <v>-24.36138</v>
      </c>
      <c r="E710" s="13">
        <v>19.339179999999999</v>
      </c>
      <c r="F710" s="39">
        <v>40</v>
      </c>
      <c r="G710" s="6">
        <f t="shared" si="55"/>
        <v>1.6424999999999998</v>
      </c>
      <c r="H710" s="49">
        <f t="shared" si="56"/>
        <v>65.699999999999989</v>
      </c>
      <c r="I710" s="39">
        <v>1500</v>
      </c>
      <c r="J710" s="6">
        <f t="shared" si="57"/>
        <v>0.43799999999999994</v>
      </c>
      <c r="K710" s="57">
        <f t="shared" si="58"/>
        <v>656.99999999999989</v>
      </c>
      <c r="L710" s="53">
        <f t="shared" si="59"/>
        <v>722.69999999999982</v>
      </c>
    </row>
    <row r="711" spans="1:12" x14ac:dyDescent="0.2">
      <c r="A711" s="39" t="s">
        <v>1735</v>
      </c>
      <c r="B711" s="10" t="s">
        <v>1736</v>
      </c>
      <c r="C711" s="9" t="s">
        <v>1737</v>
      </c>
      <c r="D711" s="13">
        <v>-24.295829999999999</v>
      </c>
      <c r="E711" s="13">
        <v>19.402629999999998</v>
      </c>
      <c r="F711" s="39">
        <v>56</v>
      </c>
      <c r="G711" s="6">
        <f t="shared" si="55"/>
        <v>1.6424999999999998</v>
      </c>
      <c r="H711" s="49">
        <f t="shared" si="56"/>
        <v>91.97999999999999</v>
      </c>
      <c r="I711" s="39">
        <v>1000</v>
      </c>
      <c r="J711" s="6">
        <f t="shared" si="57"/>
        <v>0.43799999999999994</v>
      </c>
      <c r="K711" s="57">
        <f t="shared" si="58"/>
        <v>437.99999999999994</v>
      </c>
      <c r="L711" s="53">
        <f t="shared" si="59"/>
        <v>529.9799999999999</v>
      </c>
    </row>
    <row r="712" spans="1:12" x14ac:dyDescent="0.2">
      <c r="A712" s="39" t="s">
        <v>1738</v>
      </c>
      <c r="B712" s="10" t="s">
        <v>1739</v>
      </c>
      <c r="C712" s="9" t="s">
        <v>1740</v>
      </c>
      <c r="D712" s="13">
        <v>-24.38306</v>
      </c>
      <c r="E712" s="13">
        <v>19.371320000000001</v>
      </c>
      <c r="F712" s="39">
        <v>3</v>
      </c>
      <c r="G712" s="6">
        <f t="shared" si="55"/>
        <v>1.6424999999999998</v>
      </c>
      <c r="H712" s="49">
        <f t="shared" si="56"/>
        <v>4.9274999999999993</v>
      </c>
      <c r="I712" s="39">
        <v>1750</v>
      </c>
      <c r="J712" s="6">
        <f t="shared" si="57"/>
        <v>0.43799999999999994</v>
      </c>
      <c r="K712" s="57">
        <f t="shared" si="58"/>
        <v>766.49999999999989</v>
      </c>
      <c r="L712" s="53">
        <f t="shared" si="59"/>
        <v>771.4274999999999</v>
      </c>
    </row>
    <row r="713" spans="1:12" x14ac:dyDescent="0.2">
      <c r="A713" s="39" t="s">
        <v>1741</v>
      </c>
      <c r="B713" s="10" t="s">
        <v>1742</v>
      </c>
      <c r="C713" s="9" t="s">
        <v>1743</v>
      </c>
      <c r="D713" s="13" t="s">
        <v>667</v>
      </c>
      <c r="E713" s="13"/>
      <c r="F713" s="63">
        <v>0</v>
      </c>
      <c r="G713" s="6">
        <f t="shared" si="55"/>
        <v>1.6424999999999998</v>
      </c>
      <c r="H713" s="49">
        <f t="shared" si="56"/>
        <v>0</v>
      </c>
      <c r="I713" s="72">
        <v>1250</v>
      </c>
      <c r="J713" s="6">
        <f t="shared" si="57"/>
        <v>0.43799999999999994</v>
      </c>
      <c r="K713" s="57">
        <f t="shared" si="58"/>
        <v>547.49999999999989</v>
      </c>
      <c r="L713" s="53">
        <f t="shared" si="59"/>
        <v>547.49999999999989</v>
      </c>
    </row>
    <row r="714" spans="1:12" x14ac:dyDescent="0.2">
      <c r="A714" s="39" t="s">
        <v>1744</v>
      </c>
      <c r="B714" s="10" t="s">
        <v>1745</v>
      </c>
      <c r="C714" s="9" t="s">
        <v>1746</v>
      </c>
      <c r="D714" s="13" t="s">
        <v>667</v>
      </c>
      <c r="E714" s="13"/>
      <c r="F714" s="63">
        <v>0</v>
      </c>
      <c r="G714" s="6">
        <f t="shared" si="55"/>
        <v>1.6424999999999998</v>
      </c>
      <c r="H714" s="49">
        <f t="shared" si="56"/>
        <v>0</v>
      </c>
      <c r="I714" s="72">
        <v>1000</v>
      </c>
      <c r="J714" s="6">
        <f t="shared" si="57"/>
        <v>0.43799999999999994</v>
      </c>
      <c r="K714" s="57">
        <f t="shared" si="58"/>
        <v>437.99999999999994</v>
      </c>
      <c r="L714" s="53">
        <f t="shared" si="59"/>
        <v>437.99999999999994</v>
      </c>
    </row>
    <row r="715" spans="1:12" x14ac:dyDescent="0.2">
      <c r="A715" s="39" t="s">
        <v>1747</v>
      </c>
      <c r="B715" s="10" t="s">
        <v>1748</v>
      </c>
      <c r="C715" s="9" t="s">
        <v>1749</v>
      </c>
      <c r="D715" s="13" t="s">
        <v>667</v>
      </c>
      <c r="E715" s="13"/>
      <c r="F715" s="63">
        <v>200</v>
      </c>
      <c r="G715" s="6">
        <f t="shared" si="55"/>
        <v>1.6424999999999998</v>
      </c>
      <c r="H715" s="49">
        <f t="shared" si="56"/>
        <v>328.49999999999994</v>
      </c>
      <c r="I715" s="73">
        <v>0</v>
      </c>
      <c r="J715" s="6">
        <f t="shared" si="57"/>
        <v>0.43799999999999994</v>
      </c>
      <c r="K715" s="57">
        <f t="shared" si="58"/>
        <v>0</v>
      </c>
      <c r="L715" s="53">
        <f t="shared" si="59"/>
        <v>328.49999999999994</v>
      </c>
    </row>
    <row r="716" spans="1:12" x14ac:dyDescent="0.2">
      <c r="A716" s="39" t="s">
        <v>1750</v>
      </c>
      <c r="B716" s="10" t="s">
        <v>1751</v>
      </c>
      <c r="C716" s="9" t="s">
        <v>1752</v>
      </c>
      <c r="D716" s="13" t="s">
        <v>667</v>
      </c>
      <c r="E716" s="13"/>
      <c r="F716" s="39">
        <v>0</v>
      </c>
      <c r="G716" s="6">
        <f t="shared" si="55"/>
        <v>1.6424999999999998</v>
      </c>
      <c r="H716" s="49">
        <f t="shared" si="56"/>
        <v>0</v>
      </c>
      <c r="I716" s="39">
        <v>650</v>
      </c>
      <c r="J716" s="6">
        <f t="shared" si="57"/>
        <v>0.43799999999999994</v>
      </c>
      <c r="K716" s="57">
        <f t="shared" si="58"/>
        <v>284.7</v>
      </c>
      <c r="L716" s="53">
        <f t="shared" si="59"/>
        <v>284.7</v>
      </c>
    </row>
    <row r="717" spans="1:12" x14ac:dyDescent="0.2">
      <c r="A717" s="39" t="s">
        <v>1753</v>
      </c>
      <c r="B717" s="10" t="s">
        <v>1754</v>
      </c>
      <c r="C717" s="9" t="s">
        <v>1755</v>
      </c>
      <c r="D717" s="13">
        <v>-24.44003</v>
      </c>
      <c r="E717" s="13">
        <v>19.478580000000001</v>
      </c>
      <c r="F717" s="39">
        <v>0</v>
      </c>
      <c r="G717" s="6">
        <f t="shared" si="55"/>
        <v>1.6424999999999998</v>
      </c>
      <c r="H717" s="49">
        <f t="shared" si="56"/>
        <v>0</v>
      </c>
      <c r="I717" s="39">
        <v>700</v>
      </c>
      <c r="J717" s="6">
        <f t="shared" si="57"/>
        <v>0.43799999999999994</v>
      </c>
      <c r="K717" s="57">
        <f t="shared" si="58"/>
        <v>306.59999999999997</v>
      </c>
      <c r="L717" s="53">
        <f t="shared" si="59"/>
        <v>306.59999999999997</v>
      </c>
    </row>
    <row r="718" spans="1:12" x14ac:dyDescent="0.2">
      <c r="A718" s="39" t="s">
        <v>1756</v>
      </c>
      <c r="B718" s="10" t="s">
        <v>1757</v>
      </c>
      <c r="C718" s="9" t="s">
        <v>1758</v>
      </c>
      <c r="D718" s="13" t="s">
        <v>667</v>
      </c>
      <c r="E718" s="13"/>
      <c r="F718" s="63">
        <v>0</v>
      </c>
      <c r="G718" s="6">
        <f t="shared" si="55"/>
        <v>1.6424999999999998</v>
      </c>
      <c r="H718" s="49">
        <f t="shared" si="56"/>
        <v>0</v>
      </c>
      <c r="I718" s="72">
        <v>1700</v>
      </c>
      <c r="J718" s="6">
        <f t="shared" si="57"/>
        <v>0.43799999999999994</v>
      </c>
      <c r="K718" s="57">
        <f t="shared" si="58"/>
        <v>744.59999999999991</v>
      </c>
      <c r="L718" s="53">
        <f t="shared" si="59"/>
        <v>744.59999999999991</v>
      </c>
    </row>
    <row r="719" spans="1:12" x14ac:dyDescent="0.2">
      <c r="A719" s="39" t="s">
        <v>1759</v>
      </c>
      <c r="B719" s="10" t="s">
        <v>1760</v>
      </c>
      <c r="C719" s="9" t="s">
        <v>1761</v>
      </c>
      <c r="D719" s="13" t="s">
        <v>667</v>
      </c>
      <c r="E719" s="13"/>
      <c r="F719" s="63">
        <v>43</v>
      </c>
      <c r="G719" s="6">
        <f t="shared" si="55"/>
        <v>1.6424999999999998</v>
      </c>
      <c r="H719" s="49">
        <f t="shared" si="56"/>
        <v>70.627499999999998</v>
      </c>
      <c r="I719" s="72">
        <v>800</v>
      </c>
      <c r="J719" s="6">
        <f t="shared" si="57"/>
        <v>0.43799999999999994</v>
      </c>
      <c r="K719" s="57">
        <f t="shared" si="58"/>
        <v>350.4</v>
      </c>
      <c r="L719" s="53">
        <f t="shared" si="59"/>
        <v>421.02749999999997</v>
      </c>
    </row>
    <row r="720" spans="1:12" x14ac:dyDescent="0.2">
      <c r="A720" s="39" t="s">
        <v>1762</v>
      </c>
      <c r="B720" s="10" t="s">
        <v>1763</v>
      </c>
      <c r="C720" s="9"/>
      <c r="D720" s="13" t="s">
        <v>667</v>
      </c>
      <c r="E720" s="13"/>
      <c r="F720" s="63">
        <v>0</v>
      </c>
      <c r="G720" s="6">
        <f t="shared" si="55"/>
        <v>1.6424999999999998</v>
      </c>
      <c r="H720" s="49">
        <f t="shared" si="56"/>
        <v>0</v>
      </c>
      <c r="I720" s="72">
        <v>557</v>
      </c>
      <c r="J720" s="6">
        <f t="shared" si="57"/>
        <v>0.43799999999999994</v>
      </c>
      <c r="K720" s="57">
        <f t="shared" si="58"/>
        <v>243.96599999999998</v>
      </c>
      <c r="L720" s="53">
        <f t="shared" si="59"/>
        <v>243.96599999999998</v>
      </c>
    </row>
    <row r="721" spans="1:12" x14ac:dyDescent="0.2">
      <c r="A721" s="39" t="s">
        <v>1764</v>
      </c>
      <c r="B721" s="10" t="s">
        <v>1765</v>
      </c>
      <c r="C721" s="9" t="s">
        <v>1766</v>
      </c>
      <c r="D721" s="13" t="s">
        <v>667</v>
      </c>
      <c r="E721" s="13"/>
      <c r="F721" s="63">
        <v>8</v>
      </c>
      <c r="G721" s="6">
        <f t="shared" si="55"/>
        <v>1.6424999999999998</v>
      </c>
      <c r="H721" s="49">
        <f t="shared" si="56"/>
        <v>13.139999999999999</v>
      </c>
      <c r="I721" s="72">
        <v>850</v>
      </c>
      <c r="J721" s="6">
        <f t="shared" si="57"/>
        <v>0.43799999999999994</v>
      </c>
      <c r="K721" s="57">
        <f t="shared" si="58"/>
        <v>372.29999999999995</v>
      </c>
      <c r="L721" s="53">
        <f t="shared" si="59"/>
        <v>385.43999999999994</v>
      </c>
    </row>
    <row r="722" spans="1:12" x14ac:dyDescent="0.2">
      <c r="A722" s="39" t="s">
        <v>1767</v>
      </c>
      <c r="B722" s="10" t="s">
        <v>1768</v>
      </c>
      <c r="C722" s="12" t="s">
        <v>1769</v>
      </c>
      <c r="D722" s="13">
        <v>-24.431260000000002</v>
      </c>
      <c r="E722" s="13">
        <v>19.61309</v>
      </c>
      <c r="F722" s="67">
        <v>12</v>
      </c>
      <c r="G722" s="6">
        <f t="shared" si="55"/>
        <v>1.6424999999999998</v>
      </c>
      <c r="H722" s="49">
        <f t="shared" si="56"/>
        <v>19.709999999999997</v>
      </c>
      <c r="I722" s="67">
        <v>1600</v>
      </c>
      <c r="J722" s="6">
        <f t="shared" si="57"/>
        <v>0.43799999999999994</v>
      </c>
      <c r="K722" s="57">
        <f t="shared" si="58"/>
        <v>700.8</v>
      </c>
      <c r="L722" s="53">
        <f t="shared" si="59"/>
        <v>720.51</v>
      </c>
    </row>
    <row r="723" spans="1:12" x14ac:dyDescent="0.2">
      <c r="A723" s="39" t="s">
        <v>1770</v>
      </c>
      <c r="B723" s="10" t="s">
        <v>1771</v>
      </c>
      <c r="C723" s="9" t="s">
        <v>1772</v>
      </c>
      <c r="D723" s="13" t="s">
        <v>667</v>
      </c>
      <c r="E723" s="13"/>
      <c r="F723" s="63">
        <v>0</v>
      </c>
      <c r="G723" s="6">
        <f t="shared" si="55"/>
        <v>1.6424999999999998</v>
      </c>
      <c r="H723" s="49">
        <f t="shared" si="56"/>
        <v>0</v>
      </c>
      <c r="I723" s="73">
        <v>0</v>
      </c>
      <c r="J723" s="6">
        <f t="shared" si="57"/>
        <v>0.43799999999999994</v>
      </c>
      <c r="K723" s="57">
        <f t="shared" si="58"/>
        <v>0</v>
      </c>
      <c r="L723" s="53">
        <f t="shared" si="59"/>
        <v>0</v>
      </c>
    </row>
    <row r="724" spans="1:12" x14ac:dyDescent="0.2">
      <c r="A724" s="39" t="s">
        <v>1773</v>
      </c>
      <c r="B724" s="10" t="s">
        <v>1774</v>
      </c>
      <c r="C724" s="12" t="s">
        <v>1775</v>
      </c>
      <c r="D724" s="13" t="s">
        <v>667</v>
      </c>
      <c r="E724" s="13"/>
      <c r="F724" s="63">
        <v>0</v>
      </c>
      <c r="G724" s="6">
        <f t="shared" si="55"/>
        <v>1.6424999999999998</v>
      </c>
      <c r="H724" s="49">
        <f t="shared" si="56"/>
        <v>0</v>
      </c>
      <c r="I724" s="72">
        <v>1800</v>
      </c>
      <c r="J724" s="6">
        <f t="shared" si="57"/>
        <v>0.43799999999999994</v>
      </c>
      <c r="K724" s="57">
        <f t="shared" si="58"/>
        <v>788.39999999999986</v>
      </c>
      <c r="L724" s="53">
        <f t="shared" si="59"/>
        <v>788.39999999999986</v>
      </c>
    </row>
    <row r="725" spans="1:12" x14ac:dyDescent="0.2">
      <c r="A725" s="39" t="s">
        <v>942</v>
      </c>
      <c r="B725" s="10" t="s">
        <v>1776</v>
      </c>
      <c r="C725" s="9" t="s">
        <v>1777</v>
      </c>
      <c r="D725" s="13" t="s">
        <v>667</v>
      </c>
      <c r="E725" s="13"/>
      <c r="F725" s="63">
        <v>6</v>
      </c>
      <c r="G725" s="6">
        <f t="shared" si="55"/>
        <v>1.6424999999999998</v>
      </c>
      <c r="H725" s="49">
        <f t="shared" si="56"/>
        <v>9.8549999999999986</v>
      </c>
      <c r="I725" s="72">
        <v>1800</v>
      </c>
      <c r="J725" s="6">
        <f t="shared" si="57"/>
        <v>0.43799999999999994</v>
      </c>
      <c r="K725" s="57">
        <f t="shared" si="58"/>
        <v>788.39999999999986</v>
      </c>
      <c r="L725" s="53">
        <f t="shared" si="59"/>
        <v>798.25499999999988</v>
      </c>
    </row>
    <row r="726" spans="1:12" x14ac:dyDescent="0.2">
      <c r="A726" s="39" t="s">
        <v>1778</v>
      </c>
      <c r="B726" s="10" t="s">
        <v>1779</v>
      </c>
      <c r="C726" s="12" t="s">
        <v>1780</v>
      </c>
      <c r="D726" s="13" t="s">
        <v>667</v>
      </c>
      <c r="E726" s="13"/>
      <c r="F726" s="63">
        <v>10</v>
      </c>
      <c r="G726" s="6">
        <f t="shared" si="55"/>
        <v>1.6424999999999998</v>
      </c>
      <c r="H726" s="49">
        <f t="shared" si="56"/>
        <v>16.424999999999997</v>
      </c>
      <c r="I726" s="72">
        <v>930</v>
      </c>
      <c r="J726" s="6">
        <f t="shared" si="57"/>
        <v>0.43799999999999994</v>
      </c>
      <c r="K726" s="57">
        <f t="shared" si="58"/>
        <v>407.34</v>
      </c>
      <c r="L726" s="53">
        <f t="shared" si="59"/>
        <v>423.76499999999999</v>
      </c>
    </row>
    <row r="727" spans="1:12" x14ac:dyDescent="0.2">
      <c r="A727" s="39" t="s">
        <v>1781</v>
      </c>
      <c r="B727" s="10" t="s">
        <v>1782</v>
      </c>
      <c r="C727" s="9" t="s">
        <v>1783</v>
      </c>
      <c r="D727" s="13" t="s">
        <v>667</v>
      </c>
      <c r="E727" s="13"/>
      <c r="F727" s="63"/>
      <c r="G727" s="6">
        <f t="shared" si="55"/>
        <v>1.6424999999999998</v>
      </c>
      <c r="H727" s="49">
        <f t="shared" si="56"/>
        <v>0</v>
      </c>
      <c r="I727" s="72">
        <v>1006</v>
      </c>
      <c r="J727" s="6">
        <f t="shared" si="57"/>
        <v>0.43799999999999994</v>
      </c>
      <c r="K727" s="57">
        <f t="shared" si="58"/>
        <v>440.62799999999993</v>
      </c>
      <c r="L727" s="53">
        <f t="shared" si="59"/>
        <v>440.62799999999993</v>
      </c>
    </row>
    <row r="728" spans="1:12" x14ac:dyDescent="0.2">
      <c r="A728" s="39" t="s">
        <v>1784</v>
      </c>
      <c r="B728" s="10" t="s">
        <v>1785</v>
      </c>
      <c r="C728" s="9" t="s">
        <v>1786</v>
      </c>
      <c r="D728" s="13" t="s">
        <v>667</v>
      </c>
      <c r="E728" s="13"/>
      <c r="F728" s="63">
        <v>25</v>
      </c>
      <c r="G728" s="6">
        <f t="shared" si="55"/>
        <v>1.6424999999999998</v>
      </c>
      <c r="H728" s="49">
        <f t="shared" si="56"/>
        <v>41.062499999999993</v>
      </c>
      <c r="I728" s="72">
        <v>2000</v>
      </c>
      <c r="J728" s="6">
        <f t="shared" si="57"/>
        <v>0.43799999999999994</v>
      </c>
      <c r="K728" s="57">
        <f t="shared" si="58"/>
        <v>875.99999999999989</v>
      </c>
      <c r="L728" s="53">
        <f t="shared" si="59"/>
        <v>917.06249999999989</v>
      </c>
    </row>
    <row r="729" spans="1:12" x14ac:dyDescent="0.2">
      <c r="A729" s="39" t="s">
        <v>1787</v>
      </c>
      <c r="B729" s="10" t="s">
        <v>1788</v>
      </c>
      <c r="C729" s="9"/>
      <c r="D729" s="13" t="s">
        <v>667</v>
      </c>
      <c r="E729" s="13"/>
      <c r="F729" s="63">
        <v>0</v>
      </c>
      <c r="G729" s="6">
        <f t="shared" si="55"/>
        <v>1.6424999999999998</v>
      </c>
      <c r="H729" s="49">
        <f t="shared" si="56"/>
        <v>0</v>
      </c>
      <c r="I729" s="72">
        <v>1100</v>
      </c>
      <c r="J729" s="6">
        <f t="shared" si="57"/>
        <v>0.43799999999999994</v>
      </c>
      <c r="K729" s="57">
        <f t="shared" si="58"/>
        <v>481.79999999999995</v>
      </c>
      <c r="L729" s="53">
        <f t="shared" si="59"/>
        <v>481.79999999999995</v>
      </c>
    </row>
    <row r="730" spans="1:12" x14ac:dyDescent="0.2">
      <c r="A730" s="39" t="s">
        <v>1789</v>
      </c>
      <c r="B730" s="10" t="s">
        <v>1790</v>
      </c>
      <c r="C730" s="9" t="s">
        <v>1791</v>
      </c>
      <c r="D730" s="13" t="s">
        <v>667</v>
      </c>
      <c r="E730" s="13"/>
      <c r="F730" s="63">
        <v>0</v>
      </c>
      <c r="G730" s="6">
        <f t="shared" si="55"/>
        <v>1.6424999999999998</v>
      </c>
      <c r="H730" s="49">
        <f t="shared" si="56"/>
        <v>0</v>
      </c>
      <c r="I730" s="72">
        <v>636</v>
      </c>
      <c r="J730" s="6">
        <f t="shared" si="57"/>
        <v>0.43799999999999994</v>
      </c>
      <c r="K730" s="57">
        <f t="shared" si="58"/>
        <v>278.56799999999998</v>
      </c>
      <c r="L730" s="53">
        <f t="shared" si="59"/>
        <v>278.56799999999998</v>
      </c>
    </row>
    <row r="731" spans="1:12" x14ac:dyDescent="0.2">
      <c r="A731" s="39" t="s">
        <v>1792</v>
      </c>
      <c r="B731" s="10" t="s">
        <v>1793</v>
      </c>
      <c r="C731" s="9" t="s">
        <v>1794</v>
      </c>
      <c r="D731" s="13" t="s">
        <v>667</v>
      </c>
      <c r="E731" s="13"/>
      <c r="F731" s="63">
        <v>50</v>
      </c>
      <c r="G731" s="6">
        <f t="shared" si="55"/>
        <v>1.6424999999999998</v>
      </c>
      <c r="H731" s="49">
        <f t="shared" si="56"/>
        <v>82.124999999999986</v>
      </c>
      <c r="I731" s="72">
        <v>1100</v>
      </c>
      <c r="J731" s="6">
        <f t="shared" si="57"/>
        <v>0.43799999999999994</v>
      </c>
      <c r="K731" s="57">
        <f t="shared" si="58"/>
        <v>481.79999999999995</v>
      </c>
      <c r="L731" s="53">
        <f t="shared" si="59"/>
        <v>563.92499999999995</v>
      </c>
    </row>
    <row r="732" spans="1:12" x14ac:dyDescent="0.2">
      <c r="A732" s="39" t="s">
        <v>1795</v>
      </c>
      <c r="B732" s="10" t="s">
        <v>1796</v>
      </c>
      <c r="C732" s="9" t="s">
        <v>1797</v>
      </c>
      <c r="D732" s="13" t="s">
        <v>667</v>
      </c>
      <c r="E732" s="13"/>
      <c r="F732" s="63">
        <v>0</v>
      </c>
      <c r="G732" s="6">
        <f t="shared" si="55"/>
        <v>1.6424999999999998</v>
      </c>
      <c r="H732" s="49">
        <f t="shared" si="56"/>
        <v>0</v>
      </c>
      <c r="I732" s="72">
        <v>1500</v>
      </c>
      <c r="J732" s="6">
        <f t="shared" si="57"/>
        <v>0.43799999999999994</v>
      </c>
      <c r="K732" s="57">
        <f t="shared" si="58"/>
        <v>656.99999999999989</v>
      </c>
      <c r="L732" s="53">
        <f t="shared" si="59"/>
        <v>656.99999999999989</v>
      </c>
    </row>
    <row r="733" spans="1:12" x14ac:dyDescent="0.2">
      <c r="A733" s="37" t="s">
        <v>1798</v>
      </c>
      <c r="B733" s="5" t="s">
        <v>1799</v>
      </c>
      <c r="C733" s="7" t="s">
        <v>1800</v>
      </c>
      <c r="D733" s="13">
        <v>-25.063970000000001</v>
      </c>
      <c r="E733" s="13">
        <v>18.365639999999999</v>
      </c>
      <c r="F733" s="37">
        <v>17</v>
      </c>
      <c r="G733" s="6">
        <f t="shared" si="55"/>
        <v>1.6424999999999998</v>
      </c>
      <c r="H733" s="49">
        <f t="shared" si="56"/>
        <v>27.922499999999996</v>
      </c>
      <c r="I733" s="37">
        <v>2640</v>
      </c>
      <c r="J733" s="6">
        <f t="shared" si="57"/>
        <v>0.43799999999999994</v>
      </c>
      <c r="K733" s="57">
        <f t="shared" si="58"/>
        <v>1156.32</v>
      </c>
      <c r="L733" s="53">
        <f t="shared" si="59"/>
        <v>1184.2424999999998</v>
      </c>
    </row>
    <row r="734" spans="1:12" x14ac:dyDescent="0.2">
      <c r="A734" s="39" t="s">
        <v>1801</v>
      </c>
      <c r="B734" s="10" t="s">
        <v>1802</v>
      </c>
      <c r="C734" s="12" t="s">
        <v>1803</v>
      </c>
      <c r="D734" s="13">
        <v>-24.616019999999999</v>
      </c>
      <c r="E734" s="13">
        <v>19.694210000000002</v>
      </c>
      <c r="F734" s="67">
        <v>25</v>
      </c>
      <c r="G734" s="6">
        <f t="shared" si="55"/>
        <v>1.6424999999999998</v>
      </c>
      <c r="H734" s="49">
        <f t="shared" si="56"/>
        <v>41.062499999999993</v>
      </c>
      <c r="I734" s="67">
        <v>2000</v>
      </c>
      <c r="J734" s="6">
        <f t="shared" si="57"/>
        <v>0.43799999999999994</v>
      </c>
      <c r="K734" s="57">
        <f t="shared" si="58"/>
        <v>875.99999999999989</v>
      </c>
      <c r="L734" s="53">
        <f t="shared" si="59"/>
        <v>917.06249999999989</v>
      </c>
    </row>
    <row r="735" spans="1:12" x14ac:dyDescent="0.2">
      <c r="A735" s="39" t="s">
        <v>1801</v>
      </c>
      <c r="B735" s="10" t="s">
        <v>1804</v>
      </c>
      <c r="C735" s="12" t="s">
        <v>1805</v>
      </c>
      <c r="D735" s="13">
        <v>-24.616019999999999</v>
      </c>
      <c r="E735" s="13">
        <v>19.694210000000002</v>
      </c>
      <c r="F735" s="67">
        <v>30</v>
      </c>
      <c r="G735" s="6">
        <f t="shared" si="55"/>
        <v>1.6424999999999998</v>
      </c>
      <c r="H735" s="49">
        <f t="shared" si="56"/>
        <v>49.274999999999999</v>
      </c>
      <c r="I735" s="67">
        <v>800</v>
      </c>
      <c r="J735" s="6">
        <f t="shared" si="57"/>
        <v>0.43799999999999994</v>
      </c>
      <c r="K735" s="57">
        <f t="shared" si="58"/>
        <v>350.4</v>
      </c>
      <c r="L735" s="53">
        <f t="shared" si="59"/>
        <v>399.67499999999995</v>
      </c>
    </row>
    <row r="736" spans="1:12" x14ac:dyDescent="0.2">
      <c r="A736" s="39" t="s">
        <v>1806</v>
      </c>
      <c r="B736" s="10" t="s">
        <v>1807</v>
      </c>
      <c r="C736" s="12" t="s">
        <v>1808</v>
      </c>
      <c r="D736" s="13">
        <v>-24.501539999999999</v>
      </c>
      <c r="E736" s="13">
        <v>19.763400000000001</v>
      </c>
      <c r="F736" s="67">
        <v>40</v>
      </c>
      <c r="G736" s="6">
        <f t="shared" si="55"/>
        <v>1.6424999999999998</v>
      </c>
      <c r="H736" s="49">
        <f t="shared" si="56"/>
        <v>65.699999999999989</v>
      </c>
      <c r="I736" s="67">
        <v>1000</v>
      </c>
      <c r="J736" s="6">
        <f t="shared" si="57"/>
        <v>0.43799999999999994</v>
      </c>
      <c r="K736" s="57">
        <f t="shared" si="58"/>
        <v>437.99999999999994</v>
      </c>
      <c r="L736" s="53">
        <f t="shared" si="59"/>
        <v>503.69999999999993</v>
      </c>
    </row>
    <row r="737" spans="1:12" x14ac:dyDescent="0.2">
      <c r="A737" s="39" t="s">
        <v>1806</v>
      </c>
      <c r="B737" s="10" t="s">
        <v>1809</v>
      </c>
      <c r="C737" s="12" t="s">
        <v>1810</v>
      </c>
      <c r="D737" s="13">
        <v>-24.626249999999999</v>
      </c>
      <c r="E737" s="13">
        <v>19.748550000000002</v>
      </c>
      <c r="F737" s="67">
        <v>73</v>
      </c>
      <c r="G737" s="6">
        <f t="shared" si="55"/>
        <v>1.6424999999999998</v>
      </c>
      <c r="H737" s="49">
        <f t="shared" si="56"/>
        <v>119.90249999999999</v>
      </c>
      <c r="I737" s="67">
        <v>1300</v>
      </c>
      <c r="J737" s="6">
        <f t="shared" si="57"/>
        <v>0.43799999999999994</v>
      </c>
      <c r="K737" s="57">
        <f t="shared" si="58"/>
        <v>569.4</v>
      </c>
      <c r="L737" s="53">
        <f t="shared" si="59"/>
        <v>689.30250000000001</v>
      </c>
    </row>
    <row r="738" spans="1:12" x14ac:dyDescent="0.2">
      <c r="A738" s="39" t="s">
        <v>1811</v>
      </c>
      <c r="B738" s="10" t="s">
        <v>1812</v>
      </c>
      <c r="C738" s="9" t="s">
        <v>1813</v>
      </c>
      <c r="D738" s="13" t="s">
        <v>667</v>
      </c>
      <c r="E738" s="13"/>
      <c r="F738" s="63">
        <v>20</v>
      </c>
      <c r="G738" s="6">
        <f t="shared" si="55"/>
        <v>1.6424999999999998</v>
      </c>
      <c r="H738" s="49">
        <f t="shared" si="56"/>
        <v>32.849999999999994</v>
      </c>
      <c r="I738" s="72">
        <v>500</v>
      </c>
      <c r="J738" s="6">
        <f t="shared" si="57"/>
        <v>0.43799999999999994</v>
      </c>
      <c r="K738" s="57">
        <f t="shared" si="58"/>
        <v>218.99999999999997</v>
      </c>
      <c r="L738" s="53">
        <f t="shared" si="59"/>
        <v>251.84999999999997</v>
      </c>
    </row>
    <row r="739" spans="1:12" x14ac:dyDescent="0.2">
      <c r="A739" s="39" t="s">
        <v>1814</v>
      </c>
      <c r="B739" s="10" t="s">
        <v>1815</v>
      </c>
      <c r="C739" s="9" t="s">
        <v>1816</v>
      </c>
      <c r="D739" s="13" t="s">
        <v>667</v>
      </c>
      <c r="E739" s="13"/>
      <c r="F739" s="63">
        <v>450</v>
      </c>
      <c r="G739" s="6">
        <f t="shared" si="55"/>
        <v>1.6424999999999998</v>
      </c>
      <c r="H739" s="49">
        <f t="shared" si="56"/>
        <v>739.12499999999989</v>
      </c>
      <c r="I739" s="72">
        <v>800</v>
      </c>
      <c r="J739" s="6">
        <f t="shared" si="57"/>
        <v>0.43799999999999994</v>
      </c>
      <c r="K739" s="57">
        <f t="shared" si="58"/>
        <v>350.4</v>
      </c>
      <c r="L739" s="53">
        <f t="shared" si="59"/>
        <v>1089.5249999999999</v>
      </c>
    </row>
    <row r="740" spans="1:12" x14ac:dyDescent="0.2">
      <c r="A740" s="39" t="s">
        <v>1817</v>
      </c>
      <c r="B740" s="10" t="s">
        <v>1818</v>
      </c>
      <c r="C740" s="12" t="s">
        <v>1819</v>
      </c>
      <c r="D740" s="13">
        <v>-24.658090000000001</v>
      </c>
      <c r="E740" s="13">
        <v>19.777349999999998</v>
      </c>
      <c r="F740" s="67">
        <v>10</v>
      </c>
      <c r="G740" s="6">
        <f t="shared" si="55"/>
        <v>1.6424999999999998</v>
      </c>
      <c r="H740" s="49">
        <f t="shared" si="56"/>
        <v>16.424999999999997</v>
      </c>
      <c r="I740" s="67">
        <v>1516</v>
      </c>
      <c r="J740" s="6">
        <f t="shared" si="57"/>
        <v>0.43799999999999994</v>
      </c>
      <c r="K740" s="57">
        <f t="shared" si="58"/>
        <v>664.00799999999992</v>
      </c>
      <c r="L740" s="53">
        <f t="shared" si="59"/>
        <v>680.43299999999988</v>
      </c>
    </row>
    <row r="741" spans="1:12" x14ac:dyDescent="0.2">
      <c r="A741" s="39" t="s">
        <v>1820</v>
      </c>
      <c r="B741" s="10" t="s">
        <v>1821</v>
      </c>
      <c r="C741" s="12" t="s">
        <v>1822</v>
      </c>
      <c r="D741" s="13">
        <v>-24.557110000000002</v>
      </c>
      <c r="E741" s="13">
        <v>19.290800000000001</v>
      </c>
      <c r="F741" s="67">
        <v>150</v>
      </c>
      <c r="G741" s="6">
        <f t="shared" si="55"/>
        <v>1.6424999999999998</v>
      </c>
      <c r="H741" s="49">
        <f t="shared" si="56"/>
        <v>246.37499999999997</v>
      </c>
      <c r="I741" s="67">
        <v>1500</v>
      </c>
      <c r="J741" s="6">
        <f t="shared" si="57"/>
        <v>0.43799999999999994</v>
      </c>
      <c r="K741" s="57">
        <f t="shared" si="58"/>
        <v>656.99999999999989</v>
      </c>
      <c r="L741" s="53">
        <f t="shared" si="59"/>
        <v>903.37499999999989</v>
      </c>
    </row>
    <row r="742" spans="1:12" x14ac:dyDescent="0.2">
      <c r="A742" s="39" t="s">
        <v>1823</v>
      </c>
      <c r="B742" s="10" t="s">
        <v>1824</v>
      </c>
      <c r="C742" s="12" t="s">
        <v>1825</v>
      </c>
      <c r="D742" s="13">
        <v>-24.6433</v>
      </c>
      <c r="E742" s="13">
        <v>19.773530000000001</v>
      </c>
      <c r="F742" s="67">
        <v>100</v>
      </c>
      <c r="G742" s="6">
        <f t="shared" si="55"/>
        <v>1.6424999999999998</v>
      </c>
      <c r="H742" s="49">
        <f t="shared" si="56"/>
        <v>164.24999999999997</v>
      </c>
      <c r="I742" s="67">
        <v>1000</v>
      </c>
      <c r="J742" s="6">
        <f t="shared" si="57"/>
        <v>0.43799999999999994</v>
      </c>
      <c r="K742" s="57">
        <f t="shared" si="58"/>
        <v>437.99999999999994</v>
      </c>
      <c r="L742" s="53">
        <f t="shared" si="59"/>
        <v>602.24999999999989</v>
      </c>
    </row>
    <row r="743" spans="1:12" x14ac:dyDescent="0.2">
      <c r="A743" s="39" t="s">
        <v>1826</v>
      </c>
      <c r="B743" s="10" t="s">
        <v>1827</v>
      </c>
      <c r="C743" s="12" t="s">
        <v>1828</v>
      </c>
      <c r="D743" s="13">
        <v>-24.54955</v>
      </c>
      <c r="E743" s="13">
        <v>19.89357</v>
      </c>
      <c r="F743" s="67">
        <v>350</v>
      </c>
      <c r="G743" s="6">
        <f t="shared" si="55"/>
        <v>1.6424999999999998</v>
      </c>
      <c r="H743" s="49">
        <f t="shared" si="56"/>
        <v>574.875</v>
      </c>
      <c r="I743" s="67">
        <v>358</v>
      </c>
      <c r="J743" s="6">
        <f t="shared" si="57"/>
        <v>0.43799999999999994</v>
      </c>
      <c r="K743" s="57">
        <f t="shared" si="58"/>
        <v>156.80399999999997</v>
      </c>
      <c r="L743" s="53">
        <f t="shared" si="59"/>
        <v>731.67899999999997</v>
      </c>
    </row>
    <row r="744" spans="1:12" x14ac:dyDescent="0.2">
      <c r="A744" s="39" t="s">
        <v>1826</v>
      </c>
      <c r="B744" s="10" t="s">
        <v>1829</v>
      </c>
      <c r="C744" s="12" t="s">
        <v>1830</v>
      </c>
      <c r="D744" s="13">
        <v>-24.692519999999998</v>
      </c>
      <c r="E744" s="13">
        <v>19.853000000000002</v>
      </c>
      <c r="F744" s="67">
        <v>120</v>
      </c>
      <c r="G744" s="6">
        <f t="shared" si="55"/>
        <v>1.6424999999999998</v>
      </c>
      <c r="H744" s="49">
        <f t="shared" si="56"/>
        <v>197.1</v>
      </c>
      <c r="I744" s="67">
        <v>1700</v>
      </c>
      <c r="J744" s="6">
        <f t="shared" si="57"/>
        <v>0.43799999999999994</v>
      </c>
      <c r="K744" s="57">
        <f t="shared" si="58"/>
        <v>744.59999999999991</v>
      </c>
      <c r="L744" s="53">
        <f t="shared" si="59"/>
        <v>941.69999999999993</v>
      </c>
    </row>
    <row r="745" spans="1:12" x14ac:dyDescent="0.2">
      <c r="A745" s="39" t="s">
        <v>1831</v>
      </c>
      <c r="B745" s="10" t="s">
        <v>1832</v>
      </c>
      <c r="C745" s="12" t="s">
        <v>1833</v>
      </c>
      <c r="D745" s="13">
        <v>-25.816960000000002</v>
      </c>
      <c r="E745" s="13">
        <v>19.842020000000002</v>
      </c>
      <c r="F745" s="67">
        <v>59</v>
      </c>
      <c r="G745" s="6">
        <f t="shared" si="55"/>
        <v>1.6424999999999998</v>
      </c>
      <c r="H745" s="49">
        <f t="shared" si="56"/>
        <v>96.907499999999985</v>
      </c>
      <c r="I745" s="67">
        <v>1235</v>
      </c>
      <c r="J745" s="6">
        <f t="shared" si="57"/>
        <v>0.43799999999999994</v>
      </c>
      <c r="K745" s="57">
        <f t="shared" si="58"/>
        <v>540.92999999999995</v>
      </c>
      <c r="L745" s="53">
        <f t="shared" si="59"/>
        <v>637.83749999999998</v>
      </c>
    </row>
    <row r="746" spans="1:12" x14ac:dyDescent="0.2">
      <c r="A746" s="39" t="s">
        <v>1834</v>
      </c>
      <c r="B746" s="10" t="s">
        <v>1835</v>
      </c>
      <c r="C746" s="12" t="s">
        <v>1836</v>
      </c>
      <c r="D746" s="13">
        <v>-24.68205</v>
      </c>
      <c r="E746" s="13">
        <v>19.816459999999999</v>
      </c>
      <c r="F746" s="67">
        <v>60</v>
      </c>
      <c r="G746" s="6">
        <f t="shared" si="55"/>
        <v>1.6424999999999998</v>
      </c>
      <c r="H746" s="49">
        <f t="shared" si="56"/>
        <v>98.55</v>
      </c>
      <c r="I746" s="67">
        <v>3000</v>
      </c>
      <c r="J746" s="6">
        <f t="shared" si="57"/>
        <v>0.43799999999999994</v>
      </c>
      <c r="K746" s="57">
        <f t="shared" si="58"/>
        <v>1313.9999999999998</v>
      </c>
      <c r="L746" s="53">
        <f t="shared" si="59"/>
        <v>1412.5499999999997</v>
      </c>
    </row>
    <row r="747" spans="1:12" x14ac:dyDescent="0.2">
      <c r="A747" s="39" t="s">
        <v>1837</v>
      </c>
      <c r="B747" s="10" t="s">
        <v>1838</v>
      </c>
      <c r="C747" s="12" t="s">
        <v>1839</v>
      </c>
      <c r="D747" s="13">
        <v>-24.816389999999998</v>
      </c>
      <c r="E747" s="13">
        <v>19.898209999999999</v>
      </c>
      <c r="F747" s="67">
        <v>68</v>
      </c>
      <c r="G747" s="6">
        <f t="shared" si="55"/>
        <v>1.6424999999999998</v>
      </c>
      <c r="H747" s="49">
        <f t="shared" si="56"/>
        <v>111.68999999999998</v>
      </c>
      <c r="I747" s="67">
        <v>2013</v>
      </c>
      <c r="J747" s="6">
        <f t="shared" si="57"/>
        <v>0.43799999999999994</v>
      </c>
      <c r="K747" s="57">
        <f t="shared" si="58"/>
        <v>881.69399999999985</v>
      </c>
      <c r="L747" s="53">
        <f t="shared" si="59"/>
        <v>993.38399999999979</v>
      </c>
    </row>
    <row r="748" spans="1:12" x14ac:dyDescent="0.2">
      <c r="A748" s="39" t="s">
        <v>1837</v>
      </c>
      <c r="B748" s="10" t="s">
        <v>1840</v>
      </c>
      <c r="C748" s="12" t="s">
        <v>1841</v>
      </c>
      <c r="D748" s="13">
        <v>-24.712</v>
      </c>
      <c r="E748" s="13">
        <v>19.889970000000002</v>
      </c>
      <c r="F748" s="67">
        <v>100</v>
      </c>
      <c r="G748" s="6">
        <f t="shared" si="55"/>
        <v>1.6424999999999998</v>
      </c>
      <c r="H748" s="49">
        <f t="shared" si="56"/>
        <v>164.24999999999997</v>
      </c>
      <c r="I748" s="67">
        <v>1200</v>
      </c>
      <c r="J748" s="6">
        <f t="shared" si="57"/>
        <v>0.43799999999999994</v>
      </c>
      <c r="K748" s="57">
        <f t="shared" si="58"/>
        <v>525.59999999999991</v>
      </c>
      <c r="L748" s="53">
        <f t="shared" si="59"/>
        <v>689.84999999999991</v>
      </c>
    </row>
    <row r="749" spans="1:12" x14ac:dyDescent="0.2">
      <c r="A749" s="39" t="s">
        <v>1842</v>
      </c>
      <c r="B749" s="10" t="s">
        <v>1843</v>
      </c>
      <c r="C749" s="12" t="s">
        <v>1844</v>
      </c>
      <c r="D749" s="13">
        <v>-24.702490000000001</v>
      </c>
      <c r="E749" s="13">
        <v>19.932659999999998</v>
      </c>
      <c r="F749" s="67">
        <v>80</v>
      </c>
      <c r="G749" s="6">
        <f t="shared" si="55"/>
        <v>1.6424999999999998</v>
      </c>
      <c r="H749" s="49">
        <f t="shared" si="56"/>
        <v>131.39999999999998</v>
      </c>
      <c r="I749" s="67">
        <v>1700</v>
      </c>
      <c r="J749" s="6">
        <f t="shared" si="57"/>
        <v>0.43799999999999994</v>
      </c>
      <c r="K749" s="57">
        <f t="shared" si="58"/>
        <v>744.59999999999991</v>
      </c>
      <c r="L749" s="53">
        <f t="shared" si="59"/>
        <v>875.99999999999989</v>
      </c>
    </row>
    <row r="750" spans="1:12" x14ac:dyDescent="0.2">
      <c r="A750" s="39" t="s">
        <v>1845</v>
      </c>
      <c r="B750" s="10" t="s">
        <v>1846</v>
      </c>
      <c r="C750" s="12" t="s">
        <v>1847</v>
      </c>
      <c r="D750" s="13">
        <v>-24.704820000000002</v>
      </c>
      <c r="E750" s="13">
        <v>19.93628</v>
      </c>
      <c r="F750" s="67">
        <v>40</v>
      </c>
      <c r="G750" s="6">
        <f t="shared" si="55"/>
        <v>1.6424999999999998</v>
      </c>
      <c r="H750" s="49">
        <f t="shared" si="56"/>
        <v>65.699999999999989</v>
      </c>
      <c r="I750" s="67">
        <v>1300</v>
      </c>
      <c r="J750" s="6">
        <f t="shared" si="57"/>
        <v>0.43799999999999994</v>
      </c>
      <c r="K750" s="57">
        <f t="shared" si="58"/>
        <v>569.4</v>
      </c>
      <c r="L750" s="53">
        <f t="shared" si="59"/>
        <v>635.09999999999991</v>
      </c>
    </row>
    <row r="751" spans="1:12" x14ac:dyDescent="0.2">
      <c r="A751" s="39" t="s">
        <v>495</v>
      </c>
      <c r="B751" s="10" t="s">
        <v>1848</v>
      </c>
      <c r="C751" s="12" t="s">
        <v>1849</v>
      </c>
      <c r="D751" s="13">
        <v>-24.833760000000002</v>
      </c>
      <c r="E751" s="13">
        <v>19.944099999999999</v>
      </c>
      <c r="F751" s="67">
        <v>400</v>
      </c>
      <c r="G751" s="6">
        <f t="shared" si="55"/>
        <v>1.6424999999999998</v>
      </c>
      <c r="H751" s="49">
        <f t="shared" si="56"/>
        <v>656.99999999999989</v>
      </c>
      <c r="I751" s="67">
        <v>1000</v>
      </c>
      <c r="J751" s="6">
        <f t="shared" si="57"/>
        <v>0.43799999999999994</v>
      </c>
      <c r="K751" s="57">
        <f t="shared" si="58"/>
        <v>437.99999999999994</v>
      </c>
      <c r="L751" s="53">
        <f t="shared" si="59"/>
        <v>1094.9999999999998</v>
      </c>
    </row>
    <row r="752" spans="1:12" x14ac:dyDescent="0.2">
      <c r="A752" s="39" t="s">
        <v>1850</v>
      </c>
      <c r="B752" s="10" t="s">
        <v>1851</v>
      </c>
      <c r="C752" s="12" t="s">
        <v>1849</v>
      </c>
      <c r="D752" s="13">
        <v>-24.74051</v>
      </c>
      <c r="E752" s="13">
        <v>19.983029999999999</v>
      </c>
      <c r="F752" s="67">
        <v>188</v>
      </c>
      <c r="G752" s="6">
        <f t="shared" si="55"/>
        <v>1.6424999999999998</v>
      </c>
      <c r="H752" s="49">
        <f t="shared" si="56"/>
        <v>308.78999999999996</v>
      </c>
      <c r="I752" s="67">
        <v>2100</v>
      </c>
      <c r="J752" s="6">
        <f t="shared" si="57"/>
        <v>0.43799999999999994</v>
      </c>
      <c r="K752" s="57">
        <f t="shared" si="58"/>
        <v>919.79999999999984</v>
      </c>
      <c r="L752" s="53">
        <f t="shared" si="59"/>
        <v>1228.5899999999997</v>
      </c>
    </row>
    <row r="753" spans="1:12" x14ac:dyDescent="0.2">
      <c r="A753" s="39" t="s">
        <v>1852</v>
      </c>
      <c r="B753" s="10" t="s">
        <v>1853</v>
      </c>
      <c r="C753" s="9" t="s">
        <v>1854</v>
      </c>
      <c r="D753" s="11">
        <v>-24.1585</v>
      </c>
      <c r="E753" s="11">
        <v>18.049499999999998</v>
      </c>
      <c r="F753" s="63">
        <v>1</v>
      </c>
      <c r="G753" s="6">
        <f t="shared" si="55"/>
        <v>1.6424999999999998</v>
      </c>
      <c r="H753" s="49">
        <f t="shared" si="56"/>
        <v>1.6424999999999998</v>
      </c>
      <c r="I753" s="63">
        <v>1250</v>
      </c>
      <c r="J753" s="6">
        <f t="shared" si="57"/>
        <v>0.43799999999999994</v>
      </c>
      <c r="K753" s="57">
        <f t="shared" si="58"/>
        <v>547.49999999999989</v>
      </c>
      <c r="L753" s="53">
        <f t="shared" si="59"/>
        <v>549.14249999999993</v>
      </c>
    </row>
    <row r="754" spans="1:12" x14ac:dyDescent="0.2">
      <c r="A754" s="39" t="s">
        <v>1852</v>
      </c>
      <c r="B754" s="10" t="s">
        <v>1855</v>
      </c>
      <c r="C754" s="9" t="s">
        <v>1856</v>
      </c>
      <c r="D754" s="11">
        <v>-24.206</v>
      </c>
      <c r="E754" s="11">
        <v>18.099499999999999</v>
      </c>
      <c r="F754" s="63">
        <v>20</v>
      </c>
      <c r="G754" s="6">
        <f t="shared" si="55"/>
        <v>1.6424999999999998</v>
      </c>
      <c r="H754" s="49">
        <f t="shared" si="56"/>
        <v>32.849999999999994</v>
      </c>
      <c r="I754" s="63">
        <v>1000</v>
      </c>
      <c r="J754" s="6">
        <f t="shared" si="57"/>
        <v>0.43799999999999994</v>
      </c>
      <c r="K754" s="57">
        <f t="shared" si="58"/>
        <v>437.99999999999994</v>
      </c>
      <c r="L754" s="53">
        <f t="shared" si="59"/>
        <v>470.84999999999991</v>
      </c>
    </row>
    <row r="755" spans="1:12" x14ac:dyDescent="0.2">
      <c r="A755" s="39" t="s">
        <v>1857</v>
      </c>
      <c r="B755" s="10" t="s">
        <v>1858</v>
      </c>
      <c r="C755" s="9" t="s">
        <v>1859</v>
      </c>
      <c r="D755" s="11">
        <v>-24.3035</v>
      </c>
      <c r="E755" s="11">
        <v>18.052</v>
      </c>
      <c r="F755" s="63">
        <v>100</v>
      </c>
      <c r="G755" s="6">
        <f t="shared" si="55"/>
        <v>1.6424999999999998</v>
      </c>
      <c r="H755" s="49">
        <f t="shared" si="56"/>
        <v>164.24999999999997</v>
      </c>
      <c r="I755" s="63">
        <v>1621</v>
      </c>
      <c r="J755" s="6">
        <f t="shared" si="57"/>
        <v>0.43799999999999994</v>
      </c>
      <c r="K755" s="57">
        <f t="shared" si="58"/>
        <v>709.99799999999993</v>
      </c>
      <c r="L755" s="53">
        <f t="shared" si="59"/>
        <v>874.24799999999993</v>
      </c>
    </row>
    <row r="756" spans="1:12" x14ac:dyDescent="0.2">
      <c r="A756" s="37" t="s">
        <v>1860</v>
      </c>
      <c r="B756" s="5" t="s">
        <v>1861</v>
      </c>
      <c r="C756" s="7" t="s">
        <v>1862</v>
      </c>
      <c r="D756" s="13">
        <v>-25.474049999999998</v>
      </c>
      <c r="E756" s="13">
        <v>18.607610000000001</v>
      </c>
      <c r="F756" s="37">
        <v>2550</v>
      </c>
      <c r="G756" s="6">
        <f t="shared" si="55"/>
        <v>1.6424999999999998</v>
      </c>
      <c r="H756" s="49">
        <f t="shared" si="56"/>
        <v>4188.375</v>
      </c>
      <c r="I756" s="37"/>
      <c r="J756" s="6">
        <f t="shared" si="57"/>
        <v>0.43799999999999994</v>
      </c>
      <c r="K756" s="57">
        <f t="shared" si="58"/>
        <v>0</v>
      </c>
      <c r="L756" s="53">
        <f t="shared" si="59"/>
        <v>4188.375</v>
      </c>
    </row>
    <row r="757" spans="1:12" x14ac:dyDescent="0.2">
      <c r="A757" s="39" t="s">
        <v>1863</v>
      </c>
      <c r="B757" s="10" t="s">
        <v>1864</v>
      </c>
      <c r="C757" s="9" t="s">
        <v>1865</v>
      </c>
      <c r="D757" s="13">
        <v>-25.492889999999999</v>
      </c>
      <c r="E757" s="13">
        <v>18.80538</v>
      </c>
      <c r="F757" s="39">
        <v>10</v>
      </c>
      <c r="G757" s="6">
        <f t="shared" si="55"/>
        <v>1.6424999999999998</v>
      </c>
      <c r="H757" s="49">
        <f t="shared" si="56"/>
        <v>16.424999999999997</v>
      </c>
      <c r="I757" s="39">
        <v>110</v>
      </c>
      <c r="J757" s="6">
        <f t="shared" si="57"/>
        <v>0.43799999999999994</v>
      </c>
      <c r="K757" s="57">
        <f t="shared" si="58"/>
        <v>48.179999999999993</v>
      </c>
      <c r="L757" s="53">
        <f t="shared" si="59"/>
        <v>64.60499999999999</v>
      </c>
    </row>
    <row r="758" spans="1:12" x14ac:dyDescent="0.2">
      <c r="A758" s="39" t="s">
        <v>1863</v>
      </c>
      <c r="B758" s="10" t="s">
        <v>1866</v>
      </c>
      <c r="C758" s="9" t="s">
        <v>1865</v>
      </c>
      <c r="D758" s="13">
        <v>-25.439640000000001</v>
      </c>
      <c r="E758" s="13">
        <v>18.71387</v>
      </c>
      <c r="F758" s="39"/>
      <c r="G758" s="6">
        <f t="shared" si="55"/>
        <v>1.6424999999999998</v>
      </c>
      <c r="H758" s="49">
        <f t="shared" si="56"/>
        <v>0</v>
      </c>
      <c r="I758" s="39">
        <v>870</v>
      </c>
      <c r="J758" s="6">
        <f t="shared" si="57"/>
        <v>0.43799999999999994</v>
      </c>
      <c r="K758" s="57">
        <f t="shared" si="58"/>
        <v>381.05999999999995</v>
      </c>
      <c r="L758" s="53">
        <f t="shared" si="59"/>
        <v>381.05999999999995</v>
      </c>
    </row>
    <row r="759" spans="1:12" x14ac:dyDescent="0.2">
      <c r="A759" s="39" t="s">
        <v>1863</v>
      </c>
      <c r="B759" s="10" t="s">
        <v>1867</v>
      </c>
      <c r="C759" s="9" t="s">
        <v>1868</v>
      </c>
      <c r="D759" s="13">
        <v>-25.504490000000001</v>
      </c>
      <c r="E759" s="13">
        <v>18.733550000000001</v>
      </c>
      <c r="F759" s="39">
        <v>2</v>
      </c>
      <c r="G759" s="6">
        <f t="shared" si="55"/>
        <v>1.6424999999999998</v>
      </c>
      <c r="H759" s="49">
        <f t="shared" si="56"/>
        <v>3.2849999999999997</v>
      </c>
      <c r="I759" s="39">
        <v>1087</v>
      </c>
      <c r="J759" s="6">
        <f t="shared" si="57"/>
        <v>0.43799999999999994</v>
      </c>
      <c r="K759" s="57">
        <f t="shared" si="58"/>
        <v>476.10599999999994</v>
      </c>
      <c r="L759" s="53">
        <f t="shared" si="59"/>
        <v>479.39099999999996</v>
      </c>
    </row>
    <row r="760" spans="1:12" x14ac:dyDescent="0.2">
      <c r="A760" s="37" t="s">
        <v>1869</v>
      </c>
      <c r="B760" s="5" t="s">
        <v>1870</v>
      </c>
      <c r="C760" s="7" t="s">
        <v>1871</v>
      </c>
      <c r="D760" s="13">
        <v>-25.457380000000001</v>
      </c>
      <c r="E760" s="13">
        <v>18.976189999999999</v>
      </c>
      <c r="F760" s="37">
        <v>35</v>
      </c>
      <c r="G760" s="6">
        <f t="shared" si="55"/>
        <v>1.6424999999999998</v>
      </c>
      <c r="H760" s="49">
        <f t="shared" si="56"/>
        <v>57.487499999999997</v>
      </c>
      <c r="I760" s="37">
        <v>1200</v>
      </c>
      <c r="J760" s="6">
        <f t="shared" si="57"/>
        <v>0.43799999999999994</v>
      </c>
      <c r="K760" s="57">
        <f t="shared" si="58"/>
        <v>525.59999999999991</v>
      </c>
      <c r="L760" s="53">
        <f t="shared" si="59"/>
        <v>583.08749999999986</v>
      </c>
    </row>
    <row r="761" spans="1:12" x14ac:dyDescent="0.2">
      <c r="A761" s="37" t="s">
        <v>1872</v>
      </c>
      <c r="B761" s="5" t="s">
        <v>1873</v>
      </c>
      <c r="C761" s="7" t="s">
        <v>1871</v>
      </c>
      <c r="D761" s="13">
        <v>-25.540839999999999</v>
      </c>
      <c r="E761" s="13">
        <v>19.020140000000001</v>
      </c>
      <c r="F761" s="37">
        <v>21</v>
      </c>
      <c r="G761" s="6">
        <f t="shared" si="55"/>
        <v>1.6424999999999998</v>
      </c>
      <c r="H761" s="49">
        <f t="shared" si="56"/>
        <v>34.4925</v>
      </c>
      <c r="I761" s="37">
        <v>1300</v>
      </c>
      <c r="J761" s="6">
        <f t="shared" si="57"/>
        <v>0.43799999999999994</v>
      </c>
      <c r="K761" s="57">
        <f t="shared" si="58"/>
        <v>569.4</v>
      </c>
      <c r="L761" s="53">
        <f t="shared" si="59"/>
        <v>603.89249999999993</v>
      </c>
    </row>
    <row r="762" spans="1:12" x14ac:dyDescent="0.2">
      <c r="A762" s="39" t="s">
        <v>1874</v>
      </c>
      <c r="B762" s="10" t="s">
        <v>1875</v>
      </c>
      <c r="C762" s="9">
        <v>299</v>
      </c>
      <c r="D762" s="11">
        <v>-24.05771</v>
      </c>
      <c r="E762" s="11">
        <v>18.665109999999999</v>
      </c>
      <c r="F762" s="63"/>
      <c r="G762" s="6">
        <f t="shared" si="55"/>
        <v>1.6424999999999998</v>
      </c>
      <c r="H762" s="49">
        <f t="shared" si="56"/>
        <v>0</v>
      </c>
      <c r="I762" s="63"/>
      <c r="J762" s="6">
        <f t="shared" si="57"/>
        <v>0.43799999999999994</v>
      </c>
      <c r="K762" s="57">
        <f t="shared" si="58"/>
        <v>0</v>
      </c>
      <c r="L762" s="53">
        <f t="shared" si="59"/>
        <v>0</v>
      </c>
    </row>
    <row r="763" spans="1:12" x14ac:dyDescent="0.2">
      <c r="A763" s="39" t="s">
        <v>1876</v>
      </c>
      <c r="B763" s="10" t="s">
        <v>1877</v>
      </c>
      <c r="C763" s="9" t="s">
        <v>1878</v>
      </c>
      <c r="D763" s="13">
        <v>-24.05742</v>
      </c>
      <c r="E763" s="13">
        <v>18.77468</v>
      </c>
      <c r="F763" s="39">
        <v>7</v>
      </c>
      <c r="G763" s="6">
        <f t="shared" si="55"/>
        <v>1.6424999999999998</v>
      </c>
      <c r="H763" s="49">
        <f t="shared" si="56"/>
        <v>11.497499999999999</v>
      </c>
      <c r="I763" s="39">
        <v>700</v>
      </c>
      <c r="J763" s="6">
        <f t="shared" si="57"/>
        <v>0.43799999999999994</v>
      </c>
      <c r="K763" s="57">
        <f t="shared" si="58"/>
        <v>306.59999999999997</v>
      </c>
      <c r="L763" s="53">
        <f t="shared" si="59"/>
        <v>318.09749999999997</v>
      </c>
    </row>
    <row r="764" spans="1:12" x14ac:dyDescent="0.2">
      <c r="A764" s="39" t="s">
        <v>1879</v>
      </c>
      <c r="B764" s="10" t="s">
        <v>1880</v>
      </c>
      <c r="C764" s="9" t="s">
        <v>1881</v>
      </c>
      <c r="D764" s="13">
        <v>-24.042739999999998</v>
      </c>
      <c r="E764" s="13">
        <v>18.795850000000002</v>
      </c>
      <c r="F764" s="39">
        <v>73</v>
      </c>
      <c r="G764" s="6">
        <f t="shared" si="55"/>
        <v>1.6424999999999998</v>
      </c>
      <c r="H764" s="49">
        <f t="shared" si="56"/>
        <v>119.90249999999999</v>
      </c>
      <c r="I764" s="39">
        <v>1240</v>
      </c>
      <c r="J764" s="6">
        <f t="shared" si="57"/>
        <v>0.43799999999999994</v>
      </c>
      <c r="K764" s="57">
        <f t="shared" si="58"/>
        <v>543.11999999999989</v>
      </c>
      <c r="L764" s="53">
        <f t="shared" si="59"/>
        <v>663.02249999999992</v>
      </c>
    </row>
    <row r="765" spans="1:12" x14ac:dyDescent="0.2">
      <c r="A765" s="39" t="s">
        <v>565</v>
      </c>
      <c r="B765" s="10" t="s">
        <v>1882</v>
      </c>
      <c r="C765" s="9" t="s">
        <v>1883</v>
      </c>
      <c r="D765" s="13">
        <v>-24.12501</v>
      </c>
      <c r="E765" s="13">
        <v>18.759899999999998</v>
      </c>
      <c r="F765" s="39">
        <v>40</v>
      </c>
      <c r="G765" s="6">
        <f t="shared" si="55"/>
        <v>1.6424999999999998</v>
      </c>
      <c r="H765" s="49">
        <f t="shared" si="56"/>
        <v>65.699999999999989</v>
      </c>
      <c r="I765" s="39">
        <v>1600</v>
      </c>
      <c r="J765" s="6">
        <f t="shared" si="57"/>
        <v>0.43799999999999994</v>
      </c>
      <c r="K765" s="57">
        <f t="shared" si="58"/>
        <v>700.8</v>
      </c>
      <c r="L765" s="53">
        <f t="shared" si="59"/>
        <v>766.5</v>
      </c>
    </row>
    <row r="766" spans="1:12" x14ac:dyDescent="0.2">
      <c r="A766" s="39" t="s">
        <v>1884</v>
      </c>
      <c r="B766" s="10" t="s">
        <v>1885</v>
      </c>
      <c r="C766" s="9" t="s">
        <v>1883</v>
      </c>
      <c r="D766" s="13">
        <v>-24.131799999999998</v>
      </c>
      <c r="E766" s="13">
        <v>18.813739999999999</v>
      </c>
      <c r="F766" s="39">
        <v>2</v>
      </c>
      <c r="G766" s="6">
        <f t="shared" si="55"/>
        <v>1.6424999999999998</v>
      </c>
      <c r="H766" s="49">
        <f t="shared" si="56"/>
        <v>3.2849999999999997</v>
      </c>
      <c r="I766" s="39">
        <v>480</v>
      </c>
      <c r="J766" s="6">
        <f t="shared" si="57"/>
        <v>0.43799999999999994</v>
      </c>
      <c r="K766" s="57">
        <f t="shared" si="58"/>
        <v>210.23999999999998</v>
      </c>
      <c r="L766" s="53">
        <f t="shared" si="59"/>
        <v>213.52499999999998</v>
      </c>
    </row>
    <row r="767" spans="1:12" x14ac:dyDescent="0.2">
      <c r="A767" s="39" t="s">
        <v>1886</v>
      </c>
      <c r="B767" s="10" t="s">
        <v>1887</v>
      </c>
      <c r="C767" s="9" t="s">
        <v>1888</v>
      </c>
      <c r="D767" s="13">
        <v>-24.095749999999999</v>
      </c>
      <c r="E767" s="13">
        <v>18.83353</v>
      </c>
      <c r="F767" s="39">
        <v>30</v>
      </c>
      <c r="G767" s="6">
        <f t="shared" si="55"/>
        <v>1.6424999999999998</v>
      </c>
      <c r="H767" s="49">
        <f t="shared" si="56"/>
        <v>49.274999999999999</v>
      </c>
      <c r="I767" s="39">
        <v>1000</v>
      </c>
      <c r="J767" s="6">
        <f t="shared" si="57"/>
        <v>0.43799999999999994</v>
      </c>
      <c r="K767" s="57">
        <f t="shared" si="58"/>
        <v>437.99999999999994</v>
      </c>
      <c r="L767" s="53">
        <f t="shared" si="59"/>
        <v>487.27499999999992</v>
      </c>
    </row>
    <row r="768" spans="1:12" x14ac:dyDescent="0.2">
      <c r="A768" s="39" t="s">
        <v>1889</v>
      </c>
      <c r="B768" s="10" t="s">
        <v>1890</v>
      </c>
      <c r="C768" s="9" t="s">
        <v>1891</v>
      </c>
      <c r="D768" s="13">
        <v>-24.192340000000002</v>
      </c>
      <c r="E768" s="13">
        <v>18.853960000000001</v>
      </c>
      <c r="F768" s="39">
        <v>0</v>
      </c>
      <c r="G768" s="6">
        <f t="shared" si="55"/>
        <v>1.6424999999999998</v>
      </c>
      <c r="H768" s="49">
        <f t="shared" si="56"/>
        <v>0</v>
      </c>
      <c r="I768" s="39">
        <v>1200</v>
      </c>
      <c r="J768" s="6">
        <f t="shared" si="57"/>
        <v>0.43799999999999994</v>
      </c>
      <c r="K768" s="57">
        <f t="shared" si="58"/>
        <v>525.59999999999991</v>
      </c>
      <c r="L768" s="53">
        <f t="shared" si="59"/>
        <v>525.59999999999991</v>
      </c>
    </row>
    <row r="769" spans="1:12" x14ac:dyDescent="0.2">
      <c r="A769" s="39" t="s">
        <v>1892</v>
      </c>
      <c r="B769" s="10" t="s">
        <v>1893</v>
      </c>
      <c r="C769" s="9" t="s">
        <v>1894</v>
      </c>
      <c r="D769" s="13">
        <v>-24.22101</v>
      </c>
      <c r="E769" s="13">
        <v>18.820589999999999</v>
      </c>
      <c r="F769" s="39">
        <v>15</v>
      </c>
      <c r="G769" s="6">
        <f t="shared" si="55"/>
        <v>1.6424999999999998</v>
      </c>
      <c r="H769" s="49">
        <f t="shared" si="56"/>
        <v>24.637499999999999</v>
      </c>
      <c r="I769" s="39">
        <v>1200</v>
      </c>
      <c r="J769" s="6">
        <f t="shared" si="57"/>
        <v>0.43799999999999994</v>
      </c>
      <c r="K769" s="57">
        <f t="shared" si="58"/>
        <v>525.59999999999991</v>
      </c>
      <c r="L769" s="53">
        <f t="shared" si="59"/>
        <v>550.23749999999995</v>
      </c>
    </row>
    <row r="770" spans="1:12" x14ac:dyDescent="0.2">
      <c r="A770" s="39" t="s">
        <v>1895</v>
      </c>
      <c r="B770" s="10" t="s">
        <v>1896</v>
      </c>
      <c r="C770" s="9" t="s">
        <v>1897</v>
      </c>
      <c r="D770" s="13">
        <v>-24.318950000000001</v>
      </c>
      <c r="E770" s="13">
        <v>18.84881</v>
      </c>
      <c r="F770" s="39">
        <v>14</v>
      </c>
      <c r="G770" s="6">
        <f t="shared" si="55"/>
        <v>1.6424999999999998</v>
      </c>
      <c r="H770" s="49">
        <f t="shared" si="56"/>
        <v>22.994999999999997</v>
      </c>
      <c r="I770" s="39">
        <v>3400</v>
      </c>
      <c r="J770" s="6">
        <f t="shared" si="57"/>
        <v>0.43799999999999994</v>
      </c>
      <c r="K770" s="57">
        <f t="shared" si="58"/>
        <v>1489.1999999999998</v>
      </c>
      <c r="L770" s="53">
        <f t="shared" si="59"/>
        <v>1512.1949999999997</v>
      </c>
    </row>
    <row r="771" spans="1:12" x14ac:dyDescent="0.2">
      <c r="A771" s="39" t="s">
        <v>565</v>
      </c>
      <c r="B771" s="10" t="s">
        <v>1898</v>
      </c>
      <c r="C771" s="9" t="s">
        <v>1899</v>
      </c>
      <c r="D771" s="13">
        <v>-24.280709999999999</v>
      </c>
      <c r="E771" s="13">
        <v>18.903949999999998</v>
      </c>
      <c r="F771" s="39">
        <v>184</v>
      </c>
      <c r="G771" s="6">
        <f t="shared" ref="G771:G834" si="60">0.0045*365</f>
        <v>1.6424999999999998</v>
      </c>
      <c r="H771" s="49">
        <f t="shared" ref="H771:H834" si="61">F771*G771</f>
        <v>302.21999999999997</v>
      </c>
      <c r="I771" s="39">
        <v>1426</v>
      </c>
      <c r="J771" s="6">
        <f t="shared" ref="J771:J834" si="62">0.0012*365</f>
        <v>0.43799999999999994</v>
      </c>
      <c r="K771" s="57">
        <f t="shared" ref="K771:K834" si="63">I771*J771</f>
        <v>624.58799999999997</v>
      </c>
      <c r="L771" s="53">
        <f t="shared" ref="L771:L834" si="64">K771+H771</f>
        <v>926.80799999999999</v>
      </c>
    </row>
    <row r="772" spans="1:12" x14ac:dyDescent="0.2">
      <c r="A772" s="39" t="s">
        <v>1900</v>
      </c>
      <c r="B772" s="10" t="s">
        <v>1901</v>
      </c>
      <c r="C772" s="9" t="s">
        <v>1902</v>
      </c>
      <c r="D772" s="13">
        <v>-24.33258</v>
      </c>
      <c r="E772" s="13">
        <v>18.925339999999998</v>
      </c>
      <c r="F772" s="39">
        <v>0</v>
      </c>
      <c r="G772" s="6">
        <f t="shared" si="60"/>
        <v>1.6424999999999998</v>
      </c>
      <c r="H772" s="49">
        <f t="shared" si="61"/>
        <v>0</v>
      </c>
      <c r="I772" s="39">
        <v>1950</v>
      </c>
      <c r="J772" s="6">
        <f t="shared" si="62"/>
        <v>0.43799999999999994</v>
      </c>
      <c r="K772" s="57">
        <f t="shared" si="63"/>
        <v>854.09999999999991</v>
      </c>
      <c r="L772" s="53">
        <f t="shared" si="64"/>
        <v>854.09999999999991</v>
      </c>
    </row>
    <row r="773" spans="1:12" x14ac:dyDescent="0.2">
      <c r="A773" s="39" t="s">
        <v>1903</v>
      </c>
      <c r="B773" s="10" t="s">
        <v>1904</v>
      </c>
      <c r="C773" s="9" t="s">
        <v>1905</v>
      </c>
      <c r="D773" s="13">
        <v>-24.277550000000002</v>
      </c>
      <c r="E773" s="13">
        <v>18.973769999999998</v>
      </c>
      <c r="F773" s="39">
        <v>42</v>
      </c>
      <c r="G773" s="6">
        <f t="shared" si="60"/>
        <v>1.6424999999999998</v>
      </c>
      <c r="H773" s="49">
        <f t="shared" si="61"/>
        <v>68.984999999999999</v>
      </c>
      <c r="I773" s="39">
        <v>2000</v>
      </c>
      <c r="J773" s="6">
        <f t="shared" si="62"/>
        <v>0.43799999999999994</v>
      </c>
      <c r="K773" s="57">
        <f t="shared" si="63"/>
        <v>875.99999999999989</v>
      </c>
      <c r="L773" s="53">
        <f t="shared" si="64"/>
        <v>944.9849999999999</v>
      </c>
    </row>
    <row r="774" spans="1:12" x14ac:dyDescent="0.2">
      <c r="A774" s="39" t="s">
        <v>1906</v>
      </c>
      <c r="B774" s="10" t="s">
        <v>1907</v>
      </c>
      <c r="C774" s="9" t="s">
        <v>1908</v>
      </c>
      <c r="D774" s="13">
        <v>-24.399039999999999</v>
      </c>
      <c r="E774" s="13">
        <v>19.05667</v>
      </c>
      <c r="F774" s="39">
        <v>50</v>
      </c>
      <c r="G774" s="6">
        <f t="shared" si="60"/>
        <v>1.6424999999999998</v>
      </c>
      <c r="H774" s="49">
        <f t="shared" si="61"/>
        <v>82.124999999999986</v>
      </c>
      <c r="I774" s="39">
        <v>1400</v>
      </c>
      <c r="J774" s="6">
        <f t="shared" si="62"/>
        <v>0.43799999999999994</v>
      </c>
      <c r="K774" s="57">
        <f t="shared" si="63"/>
        <v>613.19999999999993</v>
      </c>
      <c r="L774" s="53">
        <f t="shared" si="64"/>
        <v>695.32499999999993</v>
      </c>
    </row>
    <row r="775" spans="1:12" x14ac:dyDescent="0.2">
      <c r="A775" s="39" t="s">
        <v>1909</v>
      </c>
      <c r="B775" s="10" t="s">
        <v>1910</v>
      </c>
      <c r="C775" s="9" t="s">
        <v>1911</v>
      </c>
      <c r="D775" s="13">
        <v>-24.35585</v>
      </c>
      <c r="E775" s="13">
        <v>19.011859999999999</v>
      </c>
      <c r="F775" s="39">
        <v>5</v>
      </c>
      <c r="G775" s="6">
        <f t="shared" si="60"/>
        <v>1.6424999999999998</v>
      </c>
      <c r="H775" s="49">
        <f t="shared" si="61"/>
        <v>8.2124999999999986</v>
      </c>
      <c r="I775" s="39">
        <v>1600</v>
      </c>
      <c r="J775" s="6">
        <f t="shared" si="62"/>
        <v>0.43799999999999994</v>
      </c>
      <c r="K775" s="57">
        <f t="shared" si="63"/>
        <v>700.8</v>
      </c>
      <c r="L775" s="53">
        <f t="shared" si="64"/>
        <v>709.01249999999993</v>
      </c>
    </row>
    <row r="776" spans="1:12" x14ac:dyDescent="0.2">
      <c r="A776" s="39" t="s">
        <v>1912</v>
      </c>
      <c r="B776" s="10" t="s">
        <v>1913</v>
      </c>
      <c r="C776" s="9" t="s">
        <v>1914</v>
      </c>
      <c r="D776" s="13">
        <v>-24.386579999999999</v>
      </c>
      <c r="E776" s="13">
        <v>18.89827</v>
      </c>
      <c r="F776" s="39">
        <v>0</v>
      </c>
      <c r="G776" s="6">
        <f t="shared" si="60"/>
        <v>1.6424999999999998</v>
      </c>
      <c r="H776" s="49">
        <f t="shared" si="61"/>
        <v>0</v>
      </c>
      <c r="I776" s="39">
        <v>700</v>
      </c>
      <c r="J776" s="6">
        <f t="shared" si="62"/>
        <v>0.43799999999999994</v>
      </c>
      <c r="K776" s="57">
        <f t="shared" si="63"/>
        <v>306.59999999999997</v>
      </c>
      <c r="L776" s="53">
        <f t="shared" si="64"/>
        <v>306.59999999999997</v>
      </c>
    </row>
    <row r="777" spans="1:12" x14ac:dyDescent="0.2">
      <c r="A777" s="37" t="s">
        <v>549</v>
      </c>
      <c r="B777" s="5" t="s">
        <v>1915</v>
      </c>
      <c r="C777" s="7" t="s">
        <v>1916</v>
      </c>
      <c r="D777" s="13">
        <v>-24.491289999999999</v>
      </c>
      <c r="E777" s="13">
        <v>18.934950000000001</v>
      </c>
      <c r="F777" s="37">
        <v>45</v>
      </c>
      <c r="G777" s="6">
        <f t="shared" si="60"/>
        <v>1.6424999999999998</v>
      </c>
      <c r="H777" s="49">
        <f t="shared" si="61"/>
        <v>73.912499999999994</v>
      </c>
      <c r="I777" s="37">
        <v>1100</v>
      </c>
      <c r="J777" s="6">
        <f t="shared" si="62"/>
        <v>0.43799999999999994</v>
      </c>
      <c r="K777" s="57">
        <f t="shared" si="63"/>
        <v>481.79999999999995</v>
      </c>
      <c r="L777" s="53">
        <f t="shared" si="64"/>
        <v>555.71249999999998</v>
      </c>
    </row>
    <row r="778" spans="1:12" x14ac:dyDescent="0.2">
      <c r="A778" s="39" t="s">
        <v>1917</v>
      </c>
      <c r="B778" s="10" t="s">
        <v>1918</v>
      </c>
      <c r="C778" s="9" t="s">
        <v>1919</v>
      </c>
      <c r="D778" s="13">
        <v>-24.45551</v>
      </c>
      <c r="E778" s="13">
        <v>18.902570000000001</v>
      </c>
      <c r="F778" s="39">
        <v>8</v>
      </c>
      <c r="G778" s="6">
        <f t="shared" si="60"/>
        <v>1.6424999999999998</v>
      </c>
      <c r="H778" s="49">
        <f t="shared" si="61"/>
        <v>13.139999999999999</v>
      </c>
      <c r="I778" s="39">
        <v>751</v>
      </c>
      <c r="J778" s="6">
        <f t="shared" si="62"/>
        <v>0.43799999999999994</v>
      </c>
      <c r="K778" s="57">
        <f t="shared" si="63"/>
        <v>328.93799999999993</v>
      </c>
      <c r="L778" s="53">
        <f t="shared" si="64"/>
        <v>342.07799999999992</v>
      </c>
    </row>
    <row r="779" spans="1:12" x14ac:dyDescent="0.2">
      <c r="A779" s="39" t="s">
        <v>1920</v>
      </c>
      <c r="B779" s="10" t="s">
        <v>1921</v>
      </c>
      <c r="C779" s="9" t="s">
        <v>1922</v>
      </c>
      <c r="D779" s="13" t="s">
        <v>667</v>
      </c>
      <c r="E779" s="13"/>
      <c r="F779" s="39">
        <v>0</v>
      </c>
      <c r="G779" s="6">
        <f t="shared" si="60"/>
        <v>1.6424999999999998</v>
      </c>
      <c r="H779" s="49">
        <f t="shared" si="61"/>
        <v>0</v>
      </c>
      <c r="I779" s="39">
        <v>0</v>
      </c>
      <c r="J779" s="6">
        <f t="shared" si="62"/>
        <v>0.43799999999999994</v>
      </c>
      <c r="K779" s="57">
        <f t="shared" si="63"/>
        <v>0</v>
      </c>
      <c r="L779" s="53">
        <f t="shared" si="64"/>
        <v>0</v>
      </c>
    </row>
    <row r="780" spans="1:12" x14ac:dyDescent="0.2">
      <c r="A780" s="39" t="s">
        <v>1920</v>
      </c>
      <c r="B780" s="10" t="s">
        <v>1923</v>
      </c>
      <c r="C780" s="9" t="s">
        <v>1924</v>
      </c>
      <c r="D780" s="13">
        <v>-24.418299999999999</v>
      </c>
      <c r="E780" s="13">
        <v>18.945070000000001</v>
      </c>
      <c r="F780" s="39">
        <v>20</v>
      </c>
      <c r="G780" s="6">
        <f t="shared" si="60"/>
        <v>1.6424999999999998</v>
      </c>
      <c r="H780" s="49">
        <f t="shared" si="61"/>
        <v>32.849999999999994</v>
      </c>
      <c r="I780" s="39">
        <v>1572</v>
      </c>
      <c r="J780" s="6">
        <f t="shared" si="62"/>
        <v>0.43799999999999994</v>
      </c>
      <c r="K780" s="57">
        <f t="shared" si="63"/>
        <v>688.53599999999994</v>
      </c>
      <c r="L780" s="53">
        <f t="shared" si="64"/>
        <v>721.38599999999997</v>
      </c>
    </row>
    <row r="781" spans="1:12" x14ac:dyDescent="0.2">
      <c r="A781" s="37" t="s">
        <v>1920</v>
      </c>
      <c r="B781" s="5" t="s">
        <v>1925</v>
      </c>
      <c r="C781" s="7" t="s">
        <v>1926</v>
      </c>
      <c r="D781" s="13">
        <v>-24.425129999999999</v>
      </c>
      <c r="E781" s="13">
        <v>18.979019999999998</v>
      </c>
      <c r="F781" s="37">
        <v>33</v>
      </c>
      <c r="G781" s="6">
        <f t="shared" si="60"/>
        <v>1.6424999999999998</v>
      </c>
      <c r="H781" s="49">
        <f t="shared" si="61"/>
        <v>54.202499999999993</v>
      </c>
      <c r="I781" s="37">
        <v>1500</v>
      </c>
      <c r="J781" s="6">
        <f t="shared" si="62"/>
        <v>0.43799999999999994</v>
      </c>
      <c r="K781" s="57">
        <f t="shared" si="63"/>
        <v>656.99999999999989</v>
      </c>
      <c r="L781" s="53">
        <f t="shared" si="64"/>
        <v>711.20249999999987</v>
      </c>
    </row>
    <row r="782" spans="1:12" x14ac:dyDescent="0.2">
      <c r="A782" s="39" t="s">
        <v>1927</v>
      </c>
      <c r="B782" s="10" t="s">
        <v>1928</v>
      </c>
      <c r="C782" s="9" t="s">
        <v>1929</v>
      </c>
      <c r="D782" s="13">
        <v>-24.437180000000001</v>
      </c>
      <c r="E782" s="13">
        <v>19.06297</v>
      </c>
      <c r="F782" s="39">
        <v>0</v>
      </c>
      <c r="G782" s="6">
        <f t="shared" si="60"/>
        <v>1.6424999999999998</v>
      </c>
      <c r="H782" s="49">
        <f t="shared" si="61"/>
        <v>0</v>
      </c>
      <c r="I782" s="39">
        <v>1000</v>
      </c>
      <c r="J782" s="6">
        <f t="shared" si="62"/>
        <v>0.43799999999999994</v>
      </c>
      <c r="K782" s="57">
        <f t="shared" si="63"/>
        <v>437.99999999999994</v>
      </c>
      <c r="L782" s="53">
        <f t="shared" si="64"/>
        <v>437.99999999999994</v>
      </c>
    </row>
    <row r="783" spans="1:12" x14ac:dyDescent="0.2">
      <c r="A783" s="37" t="s">
        <v>1930</v>
      </c>
      <c r="B783" s="5" t="s">
        <v>1931</v>
      </c>
      <c r="C783" s="7" t="s">
        <v>1932</v>
      </c>
      <c r="D783" s="13">
        <v>-24.479579999999999</v>
      </c>
      <c r="E783" s="13">
        <v>19.062259999999998</v>
      </c>
      <c r="F783" s="37">
        <v>0</v>
      </c>
      <c r="G783" s="6">
        <f t="shared" si="60"/>
        <v>1.6424999999999998</v>
      </c>
      <c r="H783" s="49">
        <f t="shared" si="61"/>
        <v>0</v>
      </c>
      <c r="I783" s="37">
        <v>1100</v>
      </c>
      <c r="J783" s="6">
        <f t="shared" si="62"/>
        <v>0.43799999999999994</v>
      </c>
      <c r="K783" s="57">
        <f t="shared" si="63"/>
        <v>481.79999999999995</v>
      </c>
      <c r="L783" s="53">
        <f t="shared" si="64"/>
        <v>481.79999999999995</v>
      </c>
    </row>
    <row r="784" spans="1:12" x14ac:dyDescent="0.2">
      <c r="A784" s="37" t="s">
        <v>1930</v>
      </c>
      <c r="B784" s="5" t="s">
        <v>1933</v>
      </c>
      <c r="C784" s="7" t="s">
        <v>1934</v>
      </c>
      <c r="D784" s="13">
        <v>-24.490390000000001</v>
      </c>
      <c r="E784" s="13">
        <v>19.035620000000002</v>
      </c>
      <c r="F784" s="37">
        <v>12</v>
      </c>
      <c r="G784" s="6">
        <f t="shared" si="60"/>
        <v>1.6424999999999998</v>
      </c>
      <c r="H784" s="49">
        <f t="shared" si="61"/>
        <v>19.709999999999997</v>
      </c>
      <c r="I784" s="37">
        <v>500</v>
      </c>
      <c r="J784" s="6">
        <f t="shared" si="62"/>
        <v>0.43799999999999994</v>
      </c>
      <c r="K784" s="57">
        <f t="shared" si="63"/>
        <v>218.99999999999997</v>
      </c>
      <c r="L784" s="53">
        <f t="shared" si="64"/>
        <v>238.70999999999998</v>
      </c>
    </row>
    <row r="785" spans="1:12" x14ac:dyDescent="0.2">
      <c r="A785" s="37" t="s">
        <v>502</v>
      </c>
      <c r="B785" s="5" t="s">
        <v>1935</v>
      </c>
      <c r="C785" s="7" t="s">
        <v>1936</v>
      </c>
      <c r="D785" s="13" t="s">
        <v>667</v>
      </c>
      <c r="E785" s="13"/>
      <c r="F785" s="37">
        <v>164</v>
      </c>
      <c r="G785" s="6">
        <f t="shared" si="60"/>
        <v>1.6424999999999998</v>
      </c>
      <c r="H785" s="49">
        <f t="shared" si="61"/>
        <v>269.36999999999995</v>
      </c>
      <c r="I785" s="37">
        <v>1180</v>
      </c>
      <c r="J785" s="6">
        <f t="shared" si="62"/>
        <v>0.43799999999999994</v>
      </c>
      <c r="K785" s="57">
        <f t="shared" si="63"/>
        <v>516.83999999999992</v>
      </c>
      <c r="L785" s="53">
        <f t="shared" si="64"/>
        <v>786.20999999999981</v>
      </c>
    </row>
    <row r="786" spans="1:12" x14ac:dyDescent="0.2">
      <c r="A786" s="37" t="s">
        <v>1937</v>
      </c>
      <c r="B786" s="5" t="s">
        <v>1938</v>
      </c>
      <c r="C786" s="7" t="s">
        <v>1939</v>
      </c>
      <c r="D786" s="13" t="s">
        <v>667</v>
      </c>
      <c r="E786" s="13"/>
      <c r="F786" s="37"/>
      <c r="G786" s="6">
        <f t="shared" si="60"/>
        <v>1.6424999999999998</v>
      </c>
      <c r="H786" s="49">
        <f t="shared" si="61"/>
        <v>0</v>
      </c>
      <c r="I786" s="37"/>
      <c r="J786" s="6">
        <f t="shared" si="62"/>
        <v>0.43799999999999994</v>
      </c>
      <c r="K786" s="57">
        <f t="shared" si="63"/>
        <v>0</v>
      </c>
      <c r="L786" s="53">
        <f t="shared" si="64"/>
        <v>0</v>
      </c>
    </row>
    <row r="787" spans="1:12" x14ac:dyDescent="0.2">
      <c r="A787" s="37" t="s">
        <v>1940</v>
      </c>
      <c r="B787" s="5" t="s">
        <v>1941</v>
      </c>
      <c r="C787" s="7" t="s">
        <v>1942</v>
      </c>
      <c r="D787" s="13">
        <v>-24.55781</v>
      </c>
      <c r="E787" s="13">
        <v>18.943739999999998</v>
      </c>
      <c r="F787" s="37"/>
      <c r="G787" s="6">
        <f t="shared" si="60"/>
        <v>1.6424999999999998</v>
      </c>
      <c r="H787" s="49">
        <f t="shared" si="61"/>
        <v>0</v>
      </c>
      <c r="I787" s="37"/>
      <c r="J787" s="6">
        <f t="shared" si="62"/>
        <v>0.43799999999999994</v>
      </c>
      <c r="K787" s="57">
        <f t="shared" si="63"/>
        <v>0</v>
      </c>
      <c r="L787" s="53">
        <f t="shared" si="64"/>
        <v>0</v>
      </c>
    </row>
    <row r="788" spans="1:12" x14ac:dyDescent="0.2">
      <c r="A788" s="37" t="s">
        <v>336</v>
      </c>
      <c r="B788" s="5" t="s">
        <v>1943</v>
      </c>
      <c r="C788" s="7" t="s">
        <v>1944</v>
      </c>
      <c r="D788" s="13" t="s">
        <v>667</v>
      </c>
      <c r="E788" s="13"/>
      <c r="F788" s="37"/>
      <c r="G788" s="6">
        <f t="shared" si="60"/>
        <v>1.6424999999999998</v>
      </c>
      <c r="H788" s="49">
        <f t="shared" si="61"/>
        <v>0</v>
      </c>
      <c r="I788" s="37"/>
      <c r="J788" s="6">
        <f t="shared" si="62"/>
        <v>0.43799999999999994</v>
      </c>
      <c r="K788" s="57">
        <f t="shared" si="63"/>
        <v>0</v>
      </c>
      <c r="L788" s="53">
        <f t="shared" si="64"/>
        <v>0</v>
      </c>
    </row>
    <row r="789" spans="1:12" x14ac:dyDescent="0.2">
      <c r="A789" s="39" t="s">
        <v>1945</v>
      </c>
      <c r="B789" s="10" t="s">
        <v>1946</v>
      </c>
      <c r="C789" s="12" t="s">
        <v>1947</v>
      </c>
      <c r="D789" s="13">
        <v>-24.62847</v>
      </c>
      <c r="E789" s="13">
        <v>19.992000000000001</v>
      </c>
      <c r="F789" s="67">
        <v>21</v>
      </c>
      <c r="G789" s="6">
        <f t="shared" si="60"/>
        <v>1.6424999999999998</v>
      </c>
      <c r="H789" s="49">
        <f t="shared" si="61"/>
        <v>34.4925</v>
      </c>
      <c r="I789" s="67">
        <v>630</v>
      </c>
      <c r="J789" s="6">
        <f t="shared" si="62"/>
        <v>0.43799999999999994</v>
      </c>
      <c r="K789" s="57">
        <f t="shared" si="63"/>
        <v>275.93999999999994</v>
      </c>
      <c r="L789" s="53">
        <f t="shared" si="64"/>
        <v>310.43249999999995</v>
      </c>
    </row>
    <row r="790" spans="1:12" x14ac:dyDescent="0.2">
      <c r="A790" s="39" t="s">
        <v>1948</v>
      </c>
      <c r="B790" s="10" t="s">
        <v>1949</v>
      </c>
      <c r="C790" s="12" t="s">
        <v>1950</v>
      </c>
      <c r="D790" s="13">
        <v>-24.57978</v>
      </c>
      <c r="E790" s="13">
        <v>19.05613</v>
      </c>
      <c r="F790" s="67">
        <v>40</v>
      </c>
      <c r="G790" s="6">
        <f t="shared" si="60"/>
        <v>1.6424999999999998</v>
      </c>
      <c r="H790" s="49">
        <f t="shared" si="61"/>
        <v>65.699999999999989</v>
      </c>
      <c r="I790" s="67">
        <v>1500</v>
      </c>
      <c r="J790" s="6">
        <f t="shared" si="62"/>
        <v>0.43799999999999994</v>
      </c>
      <c r="K790" s="57">
        <f t="shared" si="63"/>
        <v>656.99999999999989</v>
      </c>
      <c r="L790" s="53">
        <f t="shared" si="64"/>
        <v>722.69999999999982</v>
      </c>
    </row>
    <row r="791" spans="1:12" x14ac:dyDescent="0.2">
      <c r="A791" s="39" t="s">
        <v>1951</v>
      </c>
      <c r="B791" s="10" t="s">
        <v>1952</v>
      </c>
      <c r="C791" s="12" t="s">
        <v>1953</v>
      </c>
      <c r="D791" s="13">
        <v>-24.54101</v>
      </c>
      <c r="E791" s="13">
        <v>19.11092</v>
      </c>
      <c r="F791" s="67">
        <v>0</v>
      </c>
      <c r="G791" s="6">
        <f t="shared" si="60"/>
        <v>1.6424999999999998</v>
      </c>
      <c r="H791" s="49">
        <f t="shared" si="61"/>
        <v>0</v>
      </c>
      <c r="I791" s="67">
        <v>800</v>
      </c>
      <c r="J791" s="6">
        <f t="shared" si="62"/>
        <v>0.43799999999999994</v>
      </c>
      <c r="K791" s="57">
        <f t="shared" si="63"/>
        <v>350.4</v>
      </c>
      <c r="L791" s="53">
        <f t="shared" si="64"/>
        <v>350.4</v>
      </c>
    </row>
    <row r="792" spans="1:12" x14ac:dyDescent="0.2">
      <c r="A792" s="39" t="s">
        <v>1954</v>
      </c>
      <c r="B792" s="10" t="s">
        <v>1955</v>
      </c>
      <c r="C792" s="12" t="s">
        <v>1956</v>
      </c>
      <c r="D792" s="13">
        <v>-24.468610000000002</v>
      </c>
      <c r="E792" s="13">
        <v>19.17361</v>
      </c>
      <c r="F792" s="67">
        <v>4</v>
      </c>
      <c r="G792" s="6">
        <f t="shared" si="60"/>
        <v>1.6424999999999998</v>
      </c>
      <c r="H792" s="49">
        <f t="shared" si="61"/>
        <v>6.5699999999999994</v>
      </c>
      <c r="I792" s="67">
        <v>800</v>
      </c>
      <c r="J792" s="6">
        <f t="shared" si="62"/>
        <v>0.43799999999999994</v>
      </c>
      <c r="K792" s="57">
        <f t="shared" si="63"/>
        <v>350.4</v>
      </c>
      <c r="L792" s="53">
        <f t="shared" si="64"/>
        <v>356.96999999999997</v>
      </c>
    </row>
    <row r="793" spans="1:12" x14ac:dyDescent="0.2">
      <c r="A793" s="39" t="s">
        <v>781</v>
      </c>
      <c r="B793" s="10" t="s">
        <v>1957</v>
      </c>
      <c r="C793" s="9" t="s">
        <v>1958</v>
      </c>
      <c r="D793" s="13">
        <v>-24.012509999999999</v>
      </c>
      <c r="E793" s="13">
        <v>18.869009999999999</v>
      </c>
      <c r="F793" s="39">
        <v>9</v>
      </c>
      <c r="G793" s="6">
        <f t="shared" si="60"/>
        <v>1.6424999999999998</v>
      </c>
      <c r="H793" s="49">
        <f t="shared" si="61"/>
        <v>14.782499999999999</v>
      </c>
      <c r="I793" s="39">
        <v>500</v>
      </c>
      <c r="J793" s="6">
        <f t="shared" si="62"/>
        <v>0.43799999999999994</v>
      </c>
      <c r="K793" s="57">
        <f t="shared" si="63"/>
        <v>218.99999999999997</v>
      </c>
      <c r="L793" s="53">
        <f t="shared" si="64"/>
        <v>233.78249999999997</v>
      </c>
    </row>
    <row r="794" spans="1:12" x14ac:dyDescent="0.2">
      <c r="A794" s="39" t="s">
        <v>1959</v>
      </c>
      <c r="B794" s="10" t="s">
        <v>1960</v>
      </c>
      <c r="C794" s="9" t="s">
        <v>1961</v>
      </c>
      <c r="D794" s="13" t="s">
        <v>667</v>
      </c>
      <c r="E794" s="13"/>
      <c r="F794" s="39">
        <v>10</v>
      </c>
      <c r="G794" s="6">
        <f t="shared" si="60"/>
        <v>1.6424999999999998</v>
      </c>
      <c r="H794" s="49">
        <f t="shared" si="61"/>
        <v>16.424999999999997</v>
      </c>
      <c r="I794" s="39">
        <v>800</v>
      </c>
      <c r="J794" s="6">
        <f t="shared" si="62"/>
        <v>0.43799999999999994</v>
      </c>
      <c r="K794" s="57">
        <f t="shared" si="63"/>
        <v>350.4</v>
      </c>
      <c r="L794" s="53">
        <f t="shared" si="64"/>
        <v>366.82499999999999</v>
      </c>
    </row>
    <row r="795" spans="1:12" x14ac:dyDescent="0.2">
      <c r="A795" s="39" t="s">
        <v>1962</v>
      </c>
      <c r="B795" s="10" t="s">
        <v>1963</v>
      </c>
      <c r="C795" s="9" t="s">
        <v>1964</v>
      </c>
      <c r="D795" s="13" t="s">
        <v>667</v>
      </c>
      <c r="E795" s="13"/>
      <c r="F795" s="39">
        <v>0</v>
      </c>
      <c r="G795" s="6">
        <f t="shared" si="60"/>
        <v>1.6424999999999998</v>
      </c>
      <c r="H795" s="49">
        <f t="shared" si="61"/>
        <v>0</v>
      </c>
      <c r="I795" s="39">
        <v>710</v>
      </c>
      <c r="J795" s="6">
        <f t="shared" si="62"/>
        <v>0.43799999999999994</v>
      </c>
      <c r="K795" s="57">
        <f t="shared" si="63"/>
        <v>310.97999999999996</v>
      </c>
      <c r="L795" s="53">
        <f t="shared" si="64"/>
        <v>310.97999999999996</v>
      </c>
    </row>
    <row r="796" spans="1:12" x14ac:dyDescent="0.2">
      <c r="A796" s="39" t="s">
        <v>1965</v>
      </c>
      <c r="B796" s="10" t="s">
        <v>1966</v>
      </c>
      <c r="C796" s="9" t="s">
        <v>1967</v>
      </c>
      <c r="D796" s="13">
        <v>-24.162299999999998</v>
      </c>
      <c r="E796" s="13">
        <v>18.925329999999999</v>
      </c>
      <c r="F796" s="39"/>
      <c r="G796" s="6">
        <f t="shared" si="60"/>
        <v>1.6424999999999998</v>
      </c>
      <c r="H796" s="49">
        <f t="shared" si="61"/>
        <v>0</v>
      </c>
      <c r="I796" s="39"/>
      <c r="J796" s="6">
        <f t="shared" si="62"/>
        <v>0.43799999999999994</v>
      </c>
      <c r="K796" s="57">
        <f t="shared" si="63"/>
        <v>0</v>
      </c>
      <c r="L796" s="53">
        <f t="shared" si="64"/>
        <v>0</v>
      </c>
    </row>
    <row r="797" spans="1:12" x14ac:dyDescent="0.2">
      <c r="A797" s="39" t="s">
        <v>1968</v>
      </c>
      <c r="B797" s="10" t="s">
        <v>1969</v>
      </c>
      <c r="C797" s="9" t="s">
        <v>1970</v>
      </c>
      <c r="D797" s="13">
        <v>-24.20495</v>
      </c>
      <c r="E797" s="13">
        <v>18.953659999999999</v>
      </c>
      <c r="F797" s="39">
        <v>40</v>
      </c>
      <c r="G797" s="6">
        <f t="shared" si="60"/>
        <v>1.6424999999999998</v>
      </c>
      <c r="H797" s="49">
        <f t="shared" si="61"/>
        <v>65.699999999999989</v>
      </c>
      <c r="I797" s="39">
        <v>750</v>
      </c>
      <c r="J797" s="6">
        <f t="shared" si="62"/>
        <v>0.43799999999999994</v>
      </c>
      <c r="K797" s="57">
        <f t="shared" si="63"/>
        <v>328.49999999999994</v>
      </c>
      <c r="L797" s="53">
        <f t="shared" si="64"/>
        <v>394.19999999999993</v>
      </c>
    </row>
    <row r="798" spans="1:12" x14ac:dyDescent="0.2">
      <c r="A798" s="39" t="s">
        <v>1971</v>
      </c>
      <c r="B798" s="10" t="s">
        <v>1972</v>
      </c>
      <c r="C798" s="9" t="s">
        <v>1973</v>
      </c>
      <c r="D798" s="13">
        <v>-24.226150000000001</v>
      </c>
      <c r="E798" s="13">
        <v>19.021650000000001</v>
      </c>
      <c r="F798" s="39">
        <v>25</v>
      </c>
      <c r="G798" s="6">
        <f t="shared" si="60"/>
        <v>1.6424999999999998</v>
      </c>
      <c r="H798" s="49">
        <f t="shared" si="61"/>
        <v>41.062499999999993</v>
      </c>
      <c r="I798" s="39">
        <v>450</v>
      </c>
      <c r="J798" s="6">
        <f t="shared" si="62"/>
        <v>0.43799999999999994</v>
      </c>
      <c r="K798" s="57">
        <f t="shared" si="63"/>
        <v>197.09999999999997</v>
      </c>
      <c r="L798" s="53">
        <f t="shared" si="64"/>
        <v>238.16249999999997</v>
      </c>
    </row>
    <row r="799" spans="1:12" x14ac:dyDescent="0.2">
      <c r="A799" s="39" t="s">
        <v>1974</v>
      </c>
      <c r="B799" s="10" t="s">
        <v>1975</v>
      </c>
      <c r="C799" s="9" t="s">
        <v>1976</v>
      </c>
      <c r="D799" s="13">
        <v>-24.26501</v>
      </c>
      <c r="E799" s="13">
        <v>19.05884</v>
      </c>
      <c r="F799" s="39">
        <v>25</v>
      </c>
      <c r="G799" s="6">
        <f t="shared" si="60"/>
        <v>1.6424999999999998</v>
      </c>
      <c r="H799" s="49">
        <f t="shared" si="61"/>
        <v>41.062499999999993</v>
      </c>
      <c r="I799" s="39">
        <v>400</v>
      </c>
      <c r="J799" s="6">
        <f t="shared" si="62"/>
        <v>0.43799999999999994</v>
      </c>
      <c r="K799" s="57">
        <f t="shared" si="63"/>
        <v>175.2</v>
      </c>
      <c r="L799" s="53">
        <f t="shared" si="64"/>
        <v>216.26249999999999</v>
      </c>
    </row>
    <row r="800" spans="1:12" x14ac:dyDescent="0.2">
      <c r="A800" s="39" t="s">
        <v>1977</v>
      </c>
      <c r="B800" s="10" t="s">
        <v>1978</v>
      </c>
      <c r="C800" s="9" t="s">
        <v>1979</v>
      </c>
      <c r="D800" s="13" t="s">
        <v>667</v>
      </c>
      <c r="E800" s="13"/>
      <c r="F800" s="39">
        <v>40</v>
      </c>
      <c r="G800" s="6">
        <f t="shared" si="60"/>
        <v>1.6424999999999998</v>
      </c>
      <c r="H800" s="49">
        <f t="shared" si="61"/>
        <v>65.699999999999989</v>
      </c>
      <c r="I800" s="39">
        <v>800</v>
      </c>
      <c r="J800" s="6">
        <f t="shared" si="62"/>
        <v>0.43799999999999994</v>
      </c>
      <c r="K800" s="57">
        <f t="shared" si="63"/>
        <v>350.4</v>
      </c>
      <c r="L800" s="53">
        <f t="shared" si="64"/>
        <v>416.09999999999997</v>
      </c>
    </row>
    <row r="801" spans="1:12" x14ac:dyDescent="0.2">
      <c r="A801" s="39" t="s">
        <v>1980</v>
      </c>
      <c r="B801" s="10" t="s">
        <v>1981</v>
      </c>
      <c r="C801" s="9" t="s">
        <v>1982</v>
      </c>
      <c r="D801" s="13" t="s">
        <v>667</v>
      </c>
      <c r="E801" s="13"/>
      <c r="F801" s="39">
        <v>0</v>
      </c>
      <c r="G801" s="6">
        <f t="shared" si="60"/>
        <v>1.6424999999999998</v>
      </c>
      <c r="H801" s="49">
        <f t="shared" si="61"/>
        <v>0</v>
      </c>
      <c r="I801" s="39">
        <v>800</v>
      </c>
      <c r="J801" s="6">
        <f t="shared" si="62"/>
        <v>0.43799999999999994</v>
      </c>
      <c r="K801" s="57">
        <f t="shared" si="63"/>
        <v>350.4</v>
      </c>
      <c r="L801" s="53">
        <f t="shared" si="64"/>
        <v>350.4</v>
      </c>
    </row>
    <row r="802" spans="1:12" x14ac:dyDescent="0.2">
      <c r="A802" s="39" t="s">
        <v>1716</v>
      </c>
      <c r="B802" s="10" t="s">
        <v>1983</v>
      </c>
      <c r="C802" s="9" t="s">
        <v>1984</v>
      </c>
      <c r="D802" s="13">
        <v>-24.345359999999999</v>
      </c>
      <c r="E802" s="13">
        <v>19.187470000000001</v>
      </c>
      <c r="F802" s="39">
        <v>3</v>
      </c>
      <c r="G802" s="6">
        <f t="shared" si="60"/>
        <v>1.6424999999999998</v>
      </c>
      <c r="H802" s="49">
        <f t="shared" si="61"/>
        <v>4.9274999999999993</v>
      </c>
      <c r="I802" s="39">
        <v>1500</v>
      </c>
      <c r="J802" s="6">
        <f t="shared" si="62"/>
        <v>0.43799999999999994</v>
      </c>
      <c r="K802" s="57">
        <f t="shared" si="63"/>
        <v>656.99999999999989</v>
      </c>
      <c r="L802" s="53">
        <f t="shared" si="64"/>
        <v>661.9274999999999</v>
      </c>
    </row>
    <row r="803" spans="1:12" x14ac:dyDescent="0.2">
      <c r="A803" s="39" t="s">
        <v>1985</v>
      </c>
      <c r="B803" s="10" t="s">
        <v>1986</v>
      </c>
      <c r="C803" s="12" t="s">
        <v>1987</v>
      </c>
      <c r="D803" s="13">
        <v>-24.729120000000002</v>
      </c>
      <c r="E803" s="13">
        <v>19.03659</v>
      </c>
      <c r="F803" s="67">
        <v>150</v>
      </c>
      <c r="G803" s="6">
        <f t="shared" si="60"/>
        <v>1.6424999999999998</v>
      </c>
      <c r="H803" s="49">
        <f t="shared" si="61"/>
        <v>246.37499999999997</v>
      </c>
      <c r="I803" s="67">
        <v>1150</v>
      </c>
      <c r="J803" s="6">
        <f t="shared" si="62"/>
        <v>0.43799999999999994</v>
      </c>
      <c r="K803" s="57">
        <f t="shared" si="63"/>
        <v>503.69999999999993</v>
      </c>
      <c r="L803" s="53">
        <f t="shared" si="64"/>
        <v>750.07499999999993</v>
      </c>
    </row>
    <row r="804" spans="1:12" x14ac:dyDescent="0.2">
      <c r="A804" s="39" t="s">
        <v>1988</v>
      </c>
      <c r="B804" s="10" t="s">
        <v>1989</v>
      </c>
      <c r="C804" s="12" t="s">
        <v>1990</v>
      </c>
      <c r="D804" s="13">
        <v>-24.638310000000001</v>
      </c>
      <c r="E804" s="13">
        <v>19.09665</v>
      </c>
      <c r="F804" s="67">
        <v>0</v>
      </c>
      <c r="G804" s="6">
        <f t="shared" si="60"/>
        <v>1.6424999999999998</v>
      </c>
      <c r="H804" s="49">
        <f t="shared" si="61"/>
        <v>0</v>
      </c>
      <c r="I804" s="67">
        <v>1000</v>
      </c>
      <c r="J804" s="6">
        <f t="shared" si="62"/>
        <v>0.43799999999999994</v>
      </c>
      <c r="K804" s="57">
        <f t="shared" si="63"/>
        <v>437.99999999999994</v>
      </c>
      <c r="L804" s="53">
        <f t="shared" si="64"/>
        <v>437.99999999999994</v>
      </c>
    </row>
    <row r="805" spans="1:12" x14ac:dyDescent="0.2">
      <c r="A805" s="39" t="s">
        <v>1991</v>
      </c>
      <c r="B805" s="10" t="s">
        <v>1992</v>
      </c>
      <c r="C805" s="12" t="s">
        <v>1993</v>
      </c>
      <c r="D805" s="13">
        <v>-24.641950000000001</v>
      </c>
      <c r="E805" s="13">
        <v>19.168119999999998</v>
      </c>
      <c r="F805" s="67">
        <v>7</v>
      </c>
      <c r="G805" s="6">
        <f t="shared" si="60"/>
        <v>1.6424999999999998</v>
      </c>
      <c r="H805" s="49">
        <f t="shared" si="61"/>
        <v>11.497499999999999</v>
      </c>
      <c r="I805" s="67">
        <v>700</v>
      </c>
      <c r="J805" s="6">
        <f t="shared" si="62"/>
        <v>0.43799999999999994</v>
      </c>
      <c r="K805" s="57">
        <f t="shared" si="63"/>
        <v>306.59999999999997</v>
      </c>
      <c r="L805" s="53">
        <f t="shared" si="64"/>
        <v>318.09749999999997</v>
      </c>
    </row>
    <row r="806" spans="1:12" x14ac:dyDescent="0.2">
      <c r="A806" s="39" t="s">
        <v>1994</v>
      </c>
      <c r="B806" s="10" t="s">
        <v>1995</v>
      </c>
      <c r="C806" s="12" t="s">
        <v>1996</v>
      </c>
      <c r="D806" s="13">
        <v>-24.612169999999999</v>
      </c>
      <c r="E806" s="13">
        <v>19.215330000000002</v>
      </c>
      <c r="F806" s="67">
        <v>36</v>
      </c>
      <c r="G806" s="6">
        <f t="shared" si="60"/>
        <v>1.6424999999999998</v>
      </c>
      <c r="H806" s="49">
        <f t="shared" si="61"/>
        <v>59.129999999999995</v>
      </c>
      <c r="I806" s="67">
        <v>1500</v>
      </c>
      <c r="J806" s="6">
        <f t="shared" si="62"/>
        <v>0.43799999999999994</v>
      </c>
      <c r="K806" s="57">
        <f t="shared" si="63"/>
        <v>656.99999999999989</v>
      </c>
      <c r="L806" s="53">
        <f t="shared" si="64"/>
        <v>716.12999999999988</v>
      </c>
    </row>
    <row r="807" spans="1:12" x14ac:dyDescent="0.2">
      <c r="A807" s="39" t="s">
        <v>1759</v>
      </c>
      <c r="B807" s="10" t="s">
        <v>1997</v>
      </c>
      <c r="C807" s="9" t="s">
        <v>1998</v>
      </c>
      <c r="D807" s="13" t="s">
        <v>667</v>
      </c>
      <c r="E807" s="13"/>
      <c r="F807" s="63">
        <v>0</v>
      </c>
      <c r="G807" s="6">
        <f t="shared" si="60"/>
        <v>1.6424999999999998</v>
      </c>
      <c r="H807" s="49">
        <f t="shared" si="61"/>
        <v>0</v>
      </c>
      <c r="I807" s="72">
        <v>100</v>
      </c>
      <c r="J807" s="6">
        <f t="shared" si="62"/>
        <v>0.43799999999999994</v>
      </c>
      <c r="K807" s="57">
        <f t="shared" si="63"/>
        <v>43.8</v>
      </c>
      <c r="L807" s="53">
        <f t="shared" si="64"/>
        <v>43.8</v>
      </c>
    </row>
    <row r="808" spans="1:12" x14ac:dyDescent="0.2">
      <c r="A808" s="39" t="s">
        <v>1999</v>
      </c>
      <c r="B808" s="10" t="s">
        <v>2000</v>
      </c>
      <c r="C808" s="9" t="s">
        <v>2001</v>
      </c>
      <c r="D808" s="13" t="s">
        <v>667</v>
      </c>
      <c r="E808" s="13"/>
      <c r="F808" s="63">
        <v>7</v>
      </c>
      <c r="G808" s="6">
        <f t="shared" si="60"/>
        <v>1.6424999999999998</v>
      </c>
      <c r="H808" s="49">
        <f t="shared" si="61"/>
        <v>11.497499999999999</v>
      </c>
      <c r="I808" s="72">
        <v>1800</v>
      </c>
      <c r="J808" s="6">
        <f t="shared" si="62"/>
        <v>0.43799999999999994</v>
      </c>
      <c r="K808" s="57">
        <f t="shared" si="63"/>
        <v>788.39999999999986</v>
      </c>
      <c r="L808" s="53">
        <f t="shared" si="64"/>
        <v>799.89749999999981</v>
      </c>
    </row>
    <row r="809" spans="1:12" x14ac:dyDescent="0.2">
      <c r="A809" s="39" t="s">
        <v>2002</v>
      </c>
      <c r="B809" s="10" t="s">
        <v>2003</v>
      </c>
      <c r="C809" s="9" t="s">
        <v>2004</v>
      </c>
      <c r="D809" s="13" t="s">
        <v>667</v>
      </c>
      <c r="E809" s="13"/>
      <c r="F809" s="63">
        <v>0</v>
      </c>
      <c r="G809" s="6">
        <f t="shared" si="60"/>
        <v>1.6424999999999998</v>
      </c>
      <c r="H809" s="49">
        <f t="shared" si="61"/>
        <v>0</v>
      </c>
      <c r="I809" s="72">
        <v>500</v>
      </c>
      <c r="J809" s="6">
        <f t="shared" si="62"/>
        <v>0.43799999999999994</v>
      </c>
      <c r="K809" s="57">
        <f t="shared" si="63"/>
        <v>218.99999999999997</v>
      </c>
      <c r="L809" s="53">
        <f t="shared" si="64"/>
        <v>218.99999999999997</v>
      </c>
    </row>
    <row r="810" spans="1:12" x14ac:dyDescent="0.2">
      <c r="A810" s="39" t="s">
        <v>2005</v>
      </c>
      <c r="B810" s="10" t="s">
        <v>2006</v>
      </c>
      <c r="C810" s="9" t="s">
        <v>2007</v>
      </c>
      <c r="D810" s="13" t="s">
        <v>667</v>
      </c>
      <c r="E810" s="13"/>
      <c r="F810" s="63">
        <v>20</v>
      </c>
      <c r="G810" s="6">
        <f t="shared" si="60"/>
        <v>1.6424999999999998</v>
      </c>
      <c r="H810" s="49">
        <f t="shared" si="61"/>
        <v>32.849999999999994</v>
      </c>
      <c r="I810" s="72">
        <v>500</v>
      </c>
      <c r="J810" s="6">
        <f t="shared" si="62"/>
        <v>0.43799999999999994</v>
      </c>
      <c r="K810" s="57">
        <f t="shared" si="63"/>
        <v>218.99999999999997</v>
      </c>
      <c r="L810" s="53">
        <f t="shared" si="64"/>
        <v>251.84999999999997</v>
      </c>
    </row>
    <row r="811" spans="1:12" x14ac:dyDescent="0.2">
      <c r="A811" s="39" t="s">
        <v>2008</v>
      </c>
      <c r="B811" s="10" t="s">
        <v>2009</v>
      </c>
      <c r="C811" s="9" t="s">
        <v>2010</v>
      </c>
      <c r="D811" s="13">
        <v>-24.74776</v>
      </c>
      <c r="E811" s="13">
        <v>19.208189999999998</v>
      </c>
      <c r="F811" s="63">
        <v>19</v>
      </c>
      <c r="G811" s="6">
        <f t="shared" si="60"/>
        <v>1.6424999999999998</v>
      </c>
      <c r="H811" s="49">
        <f t="shared" si="61"/>
        <v>31.207499999999996</v>
      </c>
      <c r="I811" s="63">
        <v>1360</v>
      </c>
      <c r="J811" s="6">
        <f t="shared" si="62"/>
        <v>0.43799999999999994</v>
      </c>
      <c r="K811" s="57">
        <f t="shared" si="63"/>
        <v>595.67999999999995</v>
      </c>
      <c r="L811" s="53">
        <f t="shared" si="64"/>
        <v>626.88749999999993</v>
      </c>
    </row>
    <row r="812" spans="1:12" x14ac:dyDescent="0.2">
      <c r="A812" s="39" t="s">
        <v>2011</v>
      </c>
      <c r="B812" s="10" t="s">
        <v>2012</v>
      </c>
      <c r="C812" s="9" t="s">
        <v>2013</v>
      </c>
      <c r="D812" s="13">
        <v>-24.78885</v>
      </c>
      <c r="E812" s="13">
        <v>19.096609999999998</v>
      </c>
      <c r="F812" s="63">
        <v>111</v>
      </c>
      <c r="G812" s="6">
        <f t="shared" si="60"/>
        <v>1.6424999999999998</v>
      </c>
      <c r="H812" s="49">
        <f t="shared" si="61"/>
        <v>182.3175</v>
      </c>
      <c r="I812" s="63">
        <v>1362</v>
      </c>
      <c r="J812" s="6">
        <f t="shared" si="62"/>
        <v>0.43799999999999994</v>
      </c>
      <c r="K812" s="57">
        <f t="shared" si="63"/>
        <v>596.55599999999993</v>
      </c>
      <c r="L812" s="53">
        <f t="shared" si="64"/>
        <v>778.87349999999992</v>
      </c>
    </row>
    <row r="813" spans="1:12" x14ac:dyDescent="0.2">
      <c r="A813" s="39" t="s">
        <v>2014</v>
      </c>
      <c r="B813" s="10" t="s">
        <v>2015</v>
      </c>
      <c r="C813" s="9" t="s">
        <v>2016</v>
      </c>
      <c r="D813" s="13">
        <v>-24.882210000000001</v>
      </c>
      <c r="E813" s="13">
        <v>19.058019999999999</v>
      </c>
      <c r="F813" s="63">
        <v>35</v>
      </c>
      <c r="G813" s="6">
        <f t="shared" si="60"/>
        <v>1.6424999999999998</v>
      </c>
      <c r="H813" s="49">
        <f t="shared" si="61"/>
        <v>57.487499999999997</v>
      </c>
      <c r="I813" s="63">
        <v>700</v>
      </c>
      <c r="J813" s="6">
        <f t="shared" si="62"/>
        <v>0.43799999999999994</v>
      </c>
      <c r="K813" s="57">
        <f t="shared" si="63"/>
        <v>306.59999999999997</v>
      </c>
      <c r="L813" s="53">
        <f t="shared" si="64"/>
        <v>364.08749999999998</v>
      </c>
    </row>
    <row r="814" spans="1:12" x14ac:dyDescent="0.2">
      <c r="A814" s="39" t="s">
        <v>2017</v>
      </c>
      <c r="B814" s="10" t="s">
        <v>2018</v>
      </c>
      <c r="C814" s="9" t="s">
        <v>2019</v>
      </c>
      <c r="D814" s="13">
        <v>-24.92154</v>
      </c>
      <c r="E814" s="13">
        <v>19.06822</v>
      </c>
      <c r="F814" s="63"/>
      <c r="G814" s="6">
        <f t="shared" si="60"/>
        <v>1.6424999999999998</v>
      </c>
      <c r="H814" s="49">
        <f t="shared" si="61"/>
        <v>0</v>
      </c>
      <c r="I814" s="63"/>
      <c r="J814" s="6">
        <f t="shared" si="62"/>
        <v>0.43799999999999994</v>
      </c>
      <c r="K814" s="57">
        <f t="shared" si="63"/>
        <v>0</v>
      </c>
      <c r="L814" s="53">
        <f t="shared" si="64"/>
        <v>0</v>
      </c>
    </row>
    <row r="815" spans="1:12" x14ac:dyDescent="0.2">
      <c r="A815" s="39" t="s">
        <v>2014</v>
      </c>
      <c r="B815" s="10" t="s">
        <v>2018</v>
      </c>
      <c r="C815" s="9" t="s">
        <v>2020</v>
      </c>
      <c r="D815" s="13">
        <v>-24.801290000000002</v>
      </c>
      <c r="E815" s="13">
        <v>19.02168</v>
      </c>
      <c r="F815" s="63">
        <v>21</v>
      </c>
      <c r="G815" s="6">
        <f t="shared" si="60"/>
        <v>1.6424999999999998</v>
      </c>
      <c r="H815" s="49">
        <f t="shared" si="61"/>
        <v>34.4925</v>
      </c>
      <c r="I815" s="63">
        <v>1100</v>
      </c>
      <c r="J815" s="6">
        <f t="shared" si="62"/>
        <v>0.43799999999999994</v>
      </c>
      <c r="K815" s="57">
        <f t="shared" si="63"/>
        <v>481.79999999999995</v>
      </c>
      <c r="L815" s="53">
        <f t="shared" si="64"/>
        <v>516.2924999999999</v>
      </c>
    </row>
    <row r="816" spans="1:12" x14ac:dyDescent="0.2">
      <c r="A816" s="39" t="s">
        <v>2021</v>
      </c>
      <c r="B816" s="10" t="s">
        <v>2022</v>
      </c>
      <c r="C816" s="9" t="s">
        <v>2023</v>
      </c>
      <c r="D816" s="13">
        <v>-24.974550000000001</v>
      </c>
      <c r="E816" s="13">
        <v>19.10717</v>
      </c>
      <c r="F816" s="63">
        <v>21</v>
      </c>
      <c r="G816" s="6">
        <f t="shared" si="60"/>
        <v>1.6424999999999998</v>
      </c>
      <c r="H816" s="49">
        <f t="shared" si="61"/>
        <v>34.4925</v>
      </c>
      <c r="I816" s="63">
        <v>815</v>
      </c>
      <c r="J816" s="6">
        <f t="shared" si="62"/>
        <v>0.43799999999999994</v>
      </c>
      <c r="K816" s="57">
        <f t="shared" si="63"/>
        <v>356.96999999999997</v>
      </c>
      <c r="L816" s="53">
        <f t="shared" si="64"/>
        <v>391.46249999999998</v>
      </c>
    </row>
    <row r="817" spans="1:12" x14ac:dyDescent="0.2">
      <c r="A817" s="39" t="s">
        <v>2024</v>
      </c>
      <c r="B817" s="10" t="s">
        <v>2025</v>
      </c>
      <c r="C817" s="9" t="s">
        <v>2026</v>
      </c>
      <c r="D817" s="13">
        <v>-24.921379999999999</v>
      </c>
      <c r="E817" s="13">
        <v>19.173449999999999</v>
      </c>
      <c r="F817" s="63">
        <v>25</v>
      </c>
      <c r="G817" s="6">
        <f t="shared" si="60"/>
        <v>1.6424999999999998</v>
      </c>
      <c r="H817" s="49">
        <f t="shared" si="61"/>
        <v>41.062499999999993</v>
      </c>
      <c r="I817" s="63">
        <v>2251</v>
      </c>
      <c r="J817" s="6">
        <f t="shared" si="62"/>
        <v>0.43799999999999994</v>
      </c>
      <c r="K817" s="57">
        <f t="shared" si="63"/>
        <v>985.93799999999987</v>
      </c>
      <c r="L817" s="53">
        <f t="shared" si="64"/>
        <v>1027.0004999999999</v>
      </c>
    </row>
    <row r="818" spans="1:12" x14ac:dyDescent="0.2">
      <c r="A818" s="39" t="s">
        <v>2027</v>
      </c>
      <c r="B818" s="10" t="s">
        <v>2028</v>
      </c>
      <c r="C818" s="9" t="s">
        <v>2029</v>
      </c>
      <c r="D818" s="13">
        <v>-24.816600000000001</v>
      </c>
      <c r="E818" s="13">
        <v>19.241900000000001</v>
      </c>
      <c r="F818" s="39"/>
      <c r="G818" s="6">
        <f t="shared" si="60"/>
        <v>1.6424999999999998</v>
      </c>
      <c r="H818" s="49">
        <f t="shared" si="61"/>
        <v>0</v>
      </c>
      <c r="I818" s="39"/>
      <c r="J818" s="6">
        <f t="shared" si="62"/>
        <v>0.43799999999999994</v>
      </c>
      <c r="K818" s="57">
        <f t="shared" si="63"/>
        <v>0</v>
      </c>
      <c r="L818" s="53">
        <f t="shared" si="64"/>
        <v>0</v>
      </c>
    </row>
    <row r="819" spans="1:12" x14ac:dyDescent="0.2">
      <c r="A819" s="39" t="s">
        <v>2030</v>
      </c>
      <c r="B819" s="10" t="s">
        <v>2031</v>
      </c>
      <c r="C819" s="9" t="s">
        <v>2032</v>
      </c>
      <c r="D819" s="13" t="s">
        <v>667</v>
      </c>
      <c r="E819" s="13"/>
      <c r="F819" s="63">
        <v>4</v>
      </c>
      <c r="G819" s="6">
        <f t="shared" si="60"/>
        <v>1.6424999999999998</v>
      </c>
      <c r="H819" s="49">
        <f t="shared" si="61"/>
        <v>6.5699999999999994</v>
      </c>
      <c r="I819" s="72">
        <v>1200</v>
      </c>
      <c r="J819" s="6">
        <f t="shared" si="62"/>
        <v>0.43799999999999994</v>
      </c>
      <c r="K819" s="57">
        <f t="shared" si="63"/>
        <v>525.59999999999991</v>
      </c>
      <c r="L819" s="53">
        <f t="shared" si="64"/>
        <v>532.16999999999996</v>
      </c>
    </row>
    <row r="820" spans="1:12" x14ac:dyDescent="0.2">
      <c r="A820" s="39" t="s">
        <v>2033</v>
      </c>
      <c r="B820" s="10" t="s">
        <v>2034</v>
      </c>
      <c r="C820" s="9" t="s">
        <v>2035</v>
      </c>
      <c r="D820" s="13" t="s">
        <v>667</v>
      </c>
      <c r="E820" s="13"/>
      <c r="F820" s="63">
        <v>0</v>
      </c>
      <c r="G820" s="6">
        <f t="shared" si="60"/>
        <v>1.6424999999999998</v>
      </c>
      <c r="H820" s="49">
        <f t="shared" si="61"/>
        <v>0</v>
      </c>
      <c r="I820" s="72">
        <v>1800</v>
      </c>
      <c r="J820" s="6">
        <f t="shared" si="62"/>
        <v>0.43799999999999994</v>
      </c>
      <c r="K820" s="57">
        <f t="shared" si="63"/>
        <v>788.39999999999986</v>
      </c>
      <c r="L820" s="53">
        <f t="shared" si="64"/>
        <v>788.39999999999986</v>
      </c>
    </row>
    <row r="821" spans="1:12" x14ac:dyDescent="0.2">
      <c r="A821" s="39" t="s">
        <v>2036</v>
      </c>
      <c r="B821" s="10" t="s">
        <v>2037</v>
      </c>
      <c r="C821" s="12" t="s">
        <v>2038</v>
      </c>
      <c r="D821" s="13" t="s">
        <v>667</v>
      </c>
      <c r="E821" s="13"/>
      <c r="F821" s="63">
        <v>0</v>
      </c>
      <c r="G821" s="6">
        <f t="shared" si="60"/>
        <v>1.6424999999999998</v>
      </c>
      <c r="H821" s="49">
        <f t="shared" si="61"/>
        <v>0</v>
      </c>
      <c r="I821" s="72">
        <v>600</v>
      </c>
      <c r="J821" s="6">
        <f t="shared" si="62"/>
        <v>0.43799999999999994</v>
      </c>
      <c r="K821" s="57">
        <f t="shared" si="63"/>
        <v>262.79999999999995</v>
      </c>
      <c r="L821" s="53">
        <f t="shared" si="64"/>
        <v>262.79999999999995</v>
      </c>
    </row>
    <row r="822" spans="1:12" x14ac:dyDescent="0.2">
      <c r="A822" s="39" t="s">
        <v>2039</v>
      </c>
      <c r="B822" s="10" t="s">
        <v>2040</v>
      </c>
      <c r="C822" s="9" t="s">
        <v>2041</v>
      </c>
      <c r="D822" s="13" t="s">
        <v>667</v>
      </c>
      <c r="E822" s="13"/>
      <c r="F822" s="63">
        <v>12</v>
      </c>
      <c r="G822" s="6">
        <f t="shared" si="60"/>
        <v>1.6424999999999998</v>
      </c>
      <c r="H822" s="49">
        <f t="shared" si="61"/>
        <v>19.709999999999997</v>
      </c>
      <c r="I822" s="72">
        <v>1200</v>
      </c>
      <c r="J822" s="6">
        <f t="shared" si="62"/>
        <v>0.43799999999999994</v>
      </c>
      <c r="K822" s="57">
        <f t="shared" si="63"/>
        <v>525.59999999999991</v>
      </c>
      <c r="L822" s="53">
        <f t="shared" si="64"/>
        <v>545.30999999999995</v>
      </c>
    </row>
    <row r="823" spans="1:12" x14ac:dyDescent="0.2">
      <c r="A823" s="39" t="s">
        <v>1599</v>
      </c>
      <c r="B823" s="10" t="s">
        <v>2042</v>
      </c>
      <c r="C823" s="9" t="s">
        <v>2043</v>
      </c>
      <c r="D823" s="13" t="s">
        <v>667</v>
      </c>
      <c r="E823" s="13"/>
      <c r="F823" s="63">
        <v>0</v>
      </c>
      <c r="G823" s="6">
        <f t="shared" si="60"/>
        <v>1.6424999999999998</v>
      </c>
      <c r="H823" s="49">
        <f t="shared" si="61"/>
        <v>0</v>
      </c>
      <c r="I823" s="72">
        <v>600</v>
      </c>
      <c r="J823" s="6">
        <f t="shared" si="62"/>
        <v>0.43799999999999994</v>
      </c>
      <c r="K823" s="57">
        <f t="shared" si="63"/>
        <v>262.79999999999995</v>
      </c>
      <c r="L823" s="53">
        <f t="shared" si="64"/>
        <v>262.79999999999995</v>
      </c>
    </row>
    <row r="824" spans="1:12" x14ac:dyDescent="0.2">
      <c r="A824" s="39" t="s">
        <v>2044</v>
      </c>
      <c r="B824" s="10" t="s">
        <v>2045</v>
      </c>
      <c r="C824" s="9" t="s">
        <v>2046</v>
      </c>
      <c r="D824" s="13">
        <v>-24.850149999999999</v>
      </c>
      <c r="E824" s="13">
        <v>19.394500000000001</v>
      </c>
      <c r="F824" s="63"/>
      <c r="G824" s="6">
        <f t="shared" si="60"/>
        <v>1.6424999999999998</v>
      </c>
      <c r="H824" s="49">
        <f t="shared" si="61"/>
        <v>0</v>
      </c>
      <c r="I824" s="63">
        <v>450</v>
      </c>
      <c r="J824" s="6">
        <f t="shared" si="62"/>
        <v>0.43799999999999994</v>
      </c>
      <c r="K824" s="57">
        <f t="shared" si="63"/>
        <v>197.09999999999997</v>
      </c>
      <c r="L824" s="53">
        <f t="shared" si="64"/>
        <v>197.09999999999997</v>
      </c>
    </row>
    <row r="825" spans="1:12" x14ac:dyDescent="0.2">
      <c r="A825" s="39" t="s">
        <v>499</v>
      </c>
      <c r="B825" s="10" t="s">
        <v>2047</v>
      </c>
      <c r="C825" s="9" t="s">
        <v>2048</v>
      </c>
      <c r="D825" s="13">
        <v>-24.868860000000002</v>
      </c>
      <c r="E825" s="13">
        <v>19.354430000000001</v>
      </c>
      <c r="F825" s="39">
        <v>0</v>
      </c>
      <c r="G825" s="6">
        <f t="shared" si="60"/>
        <v>1.6424999999999998</v>
      </c>
      <c r="H825" s="49">
        <f t="shared" si="61"/>
        <v>0</v>
      </c>
      <c r="I825" s="39">
        <v>402</v>
      </c>
      <c r="J825" s="6">
        <f t="shared" si="62"/>
        <v>0.43799999999999994</v>
      </c>
      <c r="K825" s="57">
        <f t="shared" si="63"/>
        <v>176.07599999999996</v>
      </c>
      <c r="L825" s="53">
        <f t="shared" si="64"/>
        <v>176.07599999999996</v>
      </c>
    </row>
    <row r="826" spans="1:12" x14ac:dyDescent="0.2">
      <c r="A826" s="39" t="s">
        <v>2049</v>
      </c>
      <c r="B826" s="10" t="s">
        <v>2050</v>
      </c>
      <c r="C826" s="9" t="s">
        <v>2051</v>
      </c>
      <c r="D826" s="13">
        <v>-24.86327</v>
      </c>
      <c r="E826" s="13">
        <v>19.383479999999999</v>
      </c>
      <c r="F826" s="63">
        <v>26</v>
      </c>
      <c r="G826" s="6">
        <f t="shared" si="60"/>
        <v>1.6424999999999998</v>
      </c>
      <c r="H826" s="49">
        <f t="shared" si="61"/>
        <v>42.704999999999998</v>
      </c>
      <c r="I826" s="63">
        <v>500</v>
      </c>
      <c r="J826" s="6">
        <f t="shared" si="62"/>
        <v>0.43799999999999994</v>
      </c>
      <c r="K826" s="57">
        <f t="shared" si="63"/>
        <v>218.99999999999997</v>
      </c>
      <c r="L826" s="53">
        <f t="shared" si="64"/>
        <v>261.70499999999998</v>
      </c>
    </row>
    <row r="827" spans="1:12" x14ac:dyDescent="0.2">
      <c r="A827" s="39" t="s">
        <v>2052</v>
      </c>
      <c r="B827" s="10" t="s">
        <v>2053</v>
      </c>
      <c r="C827" s="9" t="s">
        <v>2054</v>
      </c>
      <c r="D827" s="13">
        <v>-24.936889999999998</v>
      </c>
      <c r="E827" s="13">
        <v>19.304110000000001</v>
      </c>
      <c r="F827" s="39">
        <v>32</v>
      </c>
      <c r="G827" s="6">
        <f t="shared" si="60"/>
        <v>1.6424999999999998</v>
      </c>
      <c r="H827" s="49">
        <f t="shared" si="61"/>
        <v>52.559999999999995</v>
      </c>
      <c r="I827" s="39">
        <v>670</v>
      </c>
      <c r="J827" s="6">
        <f t="shared" si="62"/>
        <v>0.43799999999999994</v>
      </c>
      <c r="K827" s="57">
        <f t="shared" si="63"/>
        <v>293.45999999999998</v>
      </c>
      <c r="L827" s="53">
        <f t="shared" si="64"/>
        <v>346.02</v>
      </c>
    </row>
    <row r="828" spans="1:12" x14ac:dyDescent="0.2">
      <c r="A828" s="39" t="s">
        <v>2055</v>
      </c>
      <c r="B828" s="10" t="s">
        <v>2056</v>
      </c>
      <c r="C828" s="9" t="s">
        <v>2057</v>
      </c>
      <c r="D828" s="13">
        <v>-24.994710000000001</v>
      </c>
      <c r="E828" s="13">
        <v>19.19463</v>
      </c>
      <c r="F828" s="63">
        <v>2</v>
      </c>
      <c r="G828" s="6">
        <f t="shared" si="60"/>
        <v>1.6424999999999998</v>
      </c>
      <c r="H828" s="49">
        <f t="shared" si="61"/>
        <v>3.2849999999999997</v>
      </c>
      <c r="I828" s="63">
        <v>520</v>
      </c>
      <c r="J828" s="6">
        <f t="shared" si="62"/>
        <v>0.43799999999999994</v>
      </c>
      <c r="K828" s="57">
        <f t="shared" si="63"/>
        <v>227.75999999999996</v>
      </c>
      <c r="L828" s="53">
        <f t="shared" si="64"/>
        <v>231.04499999999996</v>
      </c>
    </row>
    <row r="829" spans="1:12" x14ac:dyDescent="0.2">
      <c r="A829" s="39" t="s">
        <v>236</v>
      </c>
      <c r="B829" s="10" t="s">
        <v>2058</v>
      </c>
      <c r="C829" s="9"/>
      <c r="D829" s="13"/>
      <c r="E829" s="13"/>
      <c r="F829" s="63"/>
      <c r="G829" s="6">
        <f t="shared" si="60"/>
        <v>1.6424999999999998</v>
      </c>
      <c r="H829" s="49">
        <f t="shared" si="61"/>
        <v>0</v>
      </c>
      <c r="I829" s="63">
        <v>150</v>
      </c>
      <c r="J829" s="6">
        <f t="shared" si="62"/>
        <v>0.43799999999999994</v>
      </c>
      <c r="K829" s="57">
        <f t="shared" si="63"/>
        <v>65.699999999999989</v>
      </c>
      <c r="L829" s="53">
        <f t="shared" si="64"/>
        <v>65.699999999999989</v>
      </c>
    </row>
    <row r="830" spans="1:12" x14ac:dyDescent="0.2">
      <c r="A830" s="39" t="s">
        <v>2055</v>
      </c>
      <c r="B830" s="10" t="s">
        <v>2059</v>
      </c>
      <c r="C830" s="9" t="s">
        <v>2060</v>
      </c>
      <c r="D830" s="13">
        <v>-24.98611</v>
      </c>
      <c r="E830" s="13">
        <v>19.216259999999998</v>
      </c>
      <c r="F830" s="63">
        <v>6</v>
      </c>
      <c r="G830" s="6">
        <f t="shared" si="60"/>
        <v>1.6424999999999998</v>
      </c>
      <c r="H830" s="49">
        <f t="shared" si="61"/>
        <v>9.8549999999999986</v>
      </c>
      <c r="I830" s="63">
        <v>700</v>
      </c>
      <c r="J830" s="6">
        <f t="shared" si="62"/>
        <v>0.43799999999999994</v>
      </c>
      <c r="K830" s="57">
        <f t="shared" si="63"/>
        <v>306.59999999999997</v>
      </c>
      <c r="L830" s="53">
        <f t="shared" si="64"/>
        <v>316.45499999999998</v>
      </c>
    </row>
    <row r="831" spans="1:12" x14ac:dyDescent="0.2">
      <c r="A831" s="39" t="s">
        <v>2061</v>
      </c>
      <c r="B831" s="10" t="s">
        <v>2062</v>
      </c>
      <c r="C831" s="9" t="s">
        <v>2063</v>
      </c>
      <c r="D831" s="13">
        <v>-25.031849999999999</v>
      </c>
      <c r="E831" s="13">
        <v>19.173490000000001</v>
      </c>
      <c r="F831" s="63">
        <v>10</v>
      </c>
      <c r="G831" s="6">
        <f t="shared" si="60"/>
        <v>1.6424999999999998</v>
      </c>
      <c r="H831" s="49">
        <f t="shared" si="61"/>
        <v>16.424999999999997</v>
      </c>
      <c r="I831" s="63">
        <v>730</v>
      </c>
      <c r="J831" s="6">
        <f t="shared" si="62"/>
        <v>0.43799999999999994</v>
      </c>
      <c r="K831" s="57">
        <f t="shared" si="63"/>
        <v>319.73999999999995</v>
      </c>
      <c r="L831" s="53">
        <f t="shared" si="64"/>
        <v>336.16499999999996</v>
      </c>
    </row>
    <row r="832" spans="1:12" x14ac:dyDescent="0.2">
      <c r="A832" s="39" t="s">
        <v>2064</v>
      </c>
      <c r="B832" s="10" t="s">
        <v>2065</v>
      </c>
      <c r="C832" s="12" t="s">
        <v>2066</v>
      </c>
      <c r="D832" s="13">
        <v>-25.106030000000001</v>
      </c>
      <c r="E832" s="13">
        <v>19.216449999999998</v>
      </c>
      <c r="F832" s="67">
        <v>21</v>
      </c>
      <c r="G832" s="6">
        <f t="shared" si="60"/>
        <v>1.6424999999999998</v>
      </c>
      <c r="H832" s="49">
        <f t="shared" si="61"/>
        <v>34.4925</v>
      </c>
      <c r="I832" s="67">
        <v>550</v>
      </c>
      <c r="J832" s="6">
        <f t="shared" si="62"/>
        <v>0.43799999999999994</v>
      </c>
      <c r="K832" s="57">
        <f t="shared" si="63"/>
        <v>240.89999999999998</v>
      </c>
      <c r="L832" s="53">
        <f t="shared" si="64"/>
        <v>275.39249999999998</v>
      </c>
    </row>
    <row r="833" spans="1:12" x14ac:dyDescent="0.2">
      <c r="A833" s="39" t="s">
        <v>1869</v>
      </c>
      <c r="B833" s="10" t="s">
        <v>2067</v>
      </c>
      <c r="C833" s="9" t="s">
        <v>2068</v>
      </c>
      <c r="D833" s="13">
        <v>-25.057960000000001</v>
      </c>
      <c r="E833" s="13">
        <v>19.247070000000001</v>
      </c>
      <c r="F833" s="63">
        <v>5</v>
      </c>
      <c r="G833" s="6">
        <f t="shared" si="60"/>
        <v>1.6424999999999998</v>
      </c>
      <c r="H833" s="49">
        <f t="shared" si="61"/>
        <v>8.2124999999999986</v>
      </c>
      <c r="I833" s="63">
        <v>1250</v>
      </c>
      <c r="J833" s="6">
        <f t="shared" si="62"/>
        <v>0.43799999999999994</v>
      </c>
      <c r="K833" s="57">
        <f t="shared" si="63"/>
        <v>547.49999999999989</v>
      </c>
      <c r="L833" s="53">
        <f t="shared" si="64"/>
        <v>555.71249999999986</v>
      </c>
    </row>
    <row r="834" spans="1:12" x14ac:dyDescent="0.2">
      <c r="A834" s="39" t="s">
        <v>2069</v>
      </c>
      <c r="B834" s="10" t="s">
        <v>2070</v>
      </c>
      <c r="C834" s="9" t="s">
        <v>2071</v>
      </c>
      <c r="D834" s="13">
        <v>-25.005769999999998</v>
      </c>
      <c r="E834" s="13">
        <v>19.337759999999999</v>
      </c>
      <c r="F834" s="63"/>
      <c r="G834" s="6">
        <f t="shared" si="60"/>
        <v>1.6424999999999998</v>
      </c>
      <c r="H834" s="49">
        <f t="shared" si="61"/>
        <v>0</v>
      </c>
      <c r="I834" s="63">
        <v>1350</v>
      </c>
      <c r="J834" s="6">
        <f t="shared" si="62"/>
        <v>0.43799999999999994</v>
      </c>
      <c r="K834" s="57">
        <f t="shared" si="63"/>
        <v>591.29999999999995</v>
      </c>
      <c r="L834" s="53">
        <f t="shared" si="64"/>
        <v>591.29999999999995</v>
      </c>
    </row>
    <row r="835" spans="1:12" x14ac:dyDescent="0.2">
      <c r="A835" s="39" t="s">
        <v>2072</v>
      </c>
      <c r="B835" s="10" t="s">
        <v>2073</v>
      </c>
      <c r="C835" s="9" t="s">
        <v>2074</v>
      </c>
      <c r="D835" s="13">
        <v>-24.946190000000001</v>
      </c>
      <c r="E835" s="13">
        <v>19.42088</v>
      </c>
      <c r="F835" s="63">
        <v>36</v>
      </c>
      <c r="G835" s="6">
        <f t="shared" ref="G835:G898" si="65">0.0045*365</f>
        <v>1.6424999999999998</v>
      </c>
      <c r="H835" s="49">
        <f t="shared" ref="H835:H898" si="66">F835*G835</f>
        <v>59.129999999999995</v>
      </c>
      <c r="I835" s="63">
        <v>3150</v>
      </c>
      <c r="J835" s="6">
        <f t="shared" ref="J835:J898" si="67">0.0012*365</f>
        <v>0.43799999999999994</v>
      </c>
      <c r="K835" s="57">
        <f t="shared" ref="K835:K898" si="68">I835*J835</f>
        <v>1379.6999999999998</v>
      </c>
      <c r="L835" s="53">
        <f t="shared" ref="L835:L898" si="69">K835+H835</f>
        <v>1438.83</v>
      </c>
    </row>
    <row r="836" spans="1:12" x14ac:dyDescent="0.2">
      <c r="A836" s="39" t="s">
        <v>2075</v>
      </c>
      <c r="B836" s="10" t="s">
        <v>2076</v>
      </c>
      <c r="C836" s="9" t="s">
        <v>2077</v>
      </c>
      <c r="D836" s="13">
        <v>-24.93525</v>
      </c>
      <c r="E836" s="13">
        <v>19.47119</v>
      </c>
      <c r="F836" s="63">
        <v>90</v>
      </c>
      <c r="G836" s="6">
        <f t="shared" si="65"/>
        <v>1.6424999999999998</v>
      </c>
      <c r="H836" s="49">
        <f t="shared" si="66"/>
        <v>147.82499999999999</v>
      </c>
      <c r="I836" s="63">
        <v>700</v>
      </c>
      <c r="J836" s="6">
        <f t="shared" si="67"/>
        <v>0.43799999999999994</v>
      </c>
      <c r="K836" s="57">
        <f t="shared" si="68"/>
        <v>306.59999999999997</v>
      </c>
      <c r="L836" s="53">
        <f t="shared" si="69"/>
        <v>454.42499999999995</v>
      </c>
    </row>
    <row r="837" spans="1:12" x14ac:dyDescent="0.2">
      <c r="A837" s="39" t="s">
        <v>2078</v>
      </c>
      <c r="B837" s="10" t="s">
        <v>2079</v>
      </c>
      <c r="C837" s="9" t="s">
        <v>2080</v>
      </c>
      <c r="D837" s="13">
        <v>-24.881039999999999</v>
      </c>
      <c r="E837" s="13">
        <v>19.532160000000001</v>
      </c>
      <c r="F837" s="63">
        <v>32</v>
      </c>
      <c r="G837" s="6">
        <f t="shared" si="65"/>
        <v>1.6424999999999998</v>
      </c>
      <c r="H837" s="49">
        <f t="shared" si="66"/>
        <v>52.559999999999995</v>
      </c>
      <c r="I837" s="63">
        <v>550</v>
      </c>
      <c r="J837" s="6">
        <f t="shared" si="67"/>
        <v>0.43799999999999994</v>
      </c>
      <c r="K837" s="57">
        <f t="shared" si="68"/>
        <v>240.89999999999998</v>
      </c>
      <c r="L837" s="53">
        <f t="shared" si="69"/>
        <v>293.45999999999998</v>
      </c>
    </row>
    <row r="838" spans="1:12" x14ac:dyDescent="0.2">
      <c r="A838" s="39" t="s">
        <v>2081</v>
      </c>
      <c r="B838" s="10" t="s">
        <v>2082</v>
      </c>
      <c r="C838" s="9" t="s">
        <v>2083</v>
      </c>
      <c r="D838" s="13" t="s">
        <v>667</v>
      </c>
      <c r="E838" s="13"/>
      <c r="F838" s="63">
        <v>0</v>
      </c>
      <c r="G838" s="6">
        <f t="shared" si="65"/>
        <v>1.6424999999999998</v>
      </c>
      <c r="H838" s="49">
        <f t="shared" si="66"/>
        <v>0</v>
      </c>
      <c r="I838" s="72">
        <v>1200</v>
      </c>
      <c r="J838" s="6">
        <f t="shared" si="67"/>
        <v>0.43799999999999994</v>
      </c>
      <c r="K838" s="57">
        <f t="shared" si="68"/>
        <v>525.59999999999991</v>
      </c>
      <c r="L838" s="53">
        <f t="shared" si="69"/>
        <v>525.59999999999991</v>
      </c>
    </row>
    <row r="839" spans="1:12" x14ac:dyDescent="0.2">
      <c r="A839" s="39" t="s">
        <v>2084</v>
      </c>
      <c r="B839" s="10" t="s">
        <v>2085</v>
      </c>
      <c r="C839" s="9" t="s">
        <v>2086</v>
      </c>
      <c r="D839" s="13" t="s">
        <v>667</v>
      </c>
      <c r="E839" s="13"/>
      <c r="F839" s="63">
        <v>40</v>
      </c>
      <c r="G839" s="6">
        <f t="shared" si="65"/>
        <v>1.6424999999999998</v>
      </c>
      <c r="H839" s="49">
        <f t="shared" si="66"/>
        <v>65.699999999999989</v>
      </c>
      <c r="I839" s="72">
        <v>1500</v>
      </c>
      <c r="J839" s="6">
        <f t="shared" si="67"/>
        <v>0.43799999999999994</v>
      </c>
      <c r="K839" s="57">
        <f t="shared" si="68"/>
        <v>656.99999999999989</v>
      </c>
      <c r="L839" s="53">
        <f t="shared" si="69"/>
        <v>722.69999999999982</v>
      </c>
    </row>
    <row r="840" spans="1:12" x14ac:dyDescent="0.2">
      <c r="A840" s="39" t="s">
        <v>2087</v>
      </c>
      <c r="B840" s="10" t="s">
        <v>2088</v>
      </c>
      <c r="C840" s="9" t="s">
        <v>2089</v>
      </c>
      <c r="D840" s="13" t="s">
        <v>667</v>
      </c>
      <c r="E840" s="13"/>
      <c r="F840" s="63">
        <v>100</v>
      </c>
      <c r="G840" s="6">
        <f t="shared" si="65"/>
        <v>1.6424999999999998</v>
      </c>
      <c r="H840" s="49">
        <f t="shared" si="66"/>
        <v>164.24999999999997</v>
      </c>
      <c r="I840" s="72">
        <v>1200</v>
      </c>
      <c r="J840" s="6">
        <f t="shared" si="67"/>
        <v>0.43799999999999994</v>
      </c>
      <c r="K840" s="57">
        <f t="shared" si="68"/>
        <v>525.59999999999991</v>
      </c>
      <c r="L840" s="53">
        <f t="shared" si="69"/>
        <v>689.84999999999991</v>
      </c>
    </row>
    <row r="841" spans="1:12" x14ac:dyDescent="0.2">
      <c r="A841" s="39" t="s">
        <v>2090</v>
      </c>
      <c r="B841" s="10" t="s">
        <v>2091</v>
      </c>
      <c r="C841" s="12" t="s">
        <v>2092</v>
      </c>
      <c r="D841" s="13">
        <v>-24.93308</v>
      </c>
      <c r="E841" s="13">
        <v>19.612369999999999</v>
      </c>
      <c r="F841" s="67">
        <v>10</v>
      </c>
      <c r="G841" s="6">
        <f t="shared" si="65"/>
        <v>1.6424999999999998</v>
      </c>
      <c r="H841" s="49">
        <f t="shared" si="66"/>
        <v>16.424999999999997</v>
      </c>
      <c r="I841" s="67">
        <v>1450</v>
      </c>
      <c r="J841" s="6">
        <f t="shared" si="67"/>
        <v>0.43799999999999994</v>
      </c>
      <c r="K841" s="57">
        <f t="shared" si="68"/>
        <v>635.09999999999991</v>
      </c>
      <c r="L841" s="53">
        <f t="shared" si="69"/>
        <v>651.52499999999986</v>
      </c>
    </row>
    <row r="842" spans="1:12" x14ac:dyDescent="0.2">
      <c r="A842" s="39" t="s">
        <v>2093</v>
      </c>
      <c r="B842" s="10" t="s">
        <v>2094</v>
      </c>
      <c r="C842" s="9" t="s">
        <v>2083</v>
      </c>
      <c r="D842" s="13" t="s">
        <v>667</v>
      </c>
      <c r="E842" s="13"/>
      <c r="F842" s="63">
        <v>0</v>
      </c>
      <c r="G842" s="6">
        <f t="shared" si="65"/>
        <v>1.6424999999999998</v>
      </c>
      <c r="H842" s="49">
        <f t="shared" si="66"/>
        <v>0</v>
      </c>
      <c r="I842" s="72">
        <v>1500</v>
      </c>
      <c r="J842" s="6">
        <f t="shared" si="67"/>
        <v>0.43799999999999994</v>
      </c>
      <c r="K842" s="57">
        <f t="shared" si="68"/>
        <v>656.99999999999989</v>
      </c>
      <c r="L842" s="53">
        <f t="shared" si="69"/>
        <v>656.99999999999989</v>
      </c>
    </row>
    <row r="843" spans="1:12" x14ac:dyDescent="0.2">
      <c r="A843" s="39" t="s">
        <v>2095</v>
      </c>
      <c r="B843" s="10" t="s">
        <v>2096</v>
      </c>
      <c r="C843" s="12" t="s">
        <v>2097</v>
      </c>
      <c r="D843" s="13">
        <v>-25.014700000000001</v>
      </c>
      <c r="E843" s="13">
        <v>19.504519999999999</v>
      </c>
      <c r="F843" s="67">
        <v>9</v>
      </c>
      <c r="G843" s="6">
        <f t="shared" si="65"/>
        <v>1.6424999999999998</v>
      </c>
      <c r="H843" s="49">
        <f t="shared" si="66"/>
        <v>14.782499999999999</v>
      </c>
      <c r="I843" s="67">
        <v>2400</v>
      </c>
      <c r="J843" s="6">
        <f t="shared" si="67"/>
        <v>0.43799999999999994</v>
      </c>
      <c r="K843" s="57">
        <f t="shared" si="68"/>
        <v>1051.1999999999998</v>
      </c>
      <c r="L843" s="53">
        <f t="shared" si="69"/>
        <v>1065.9824999999998</v>
      </c>
    </row>
    <row r="844" spans="1:12" x14ac:dyDescent="0.2">
      <c r="A844" s="38" t="s">
        <v>2098</v>
      </c>
      <c r="B844" s="5" t="s">
        <v>2099</v>
      </c>
      <c r="C844" s="5">
        <v>370</v>
      </c>
      <c r="D844" s="6">
        <v>-22.912559999999999</v>
      </c>
      <c r="E844" s="6">
        <v>19.45213</v>
      </c>
      <c r="F844" s="38">
        <v>500</v>
      </c>
      <c r="G844" s="6">
        <f t="shared" si="65"/>
        <v>1.6424999999999998</v>
      </c>
      <c r="H844" s="49">
        <f t="shared" si="66"/>
        <v>821.24999999999989</v>
      </c>
      <c r="I844" s="38"/>
      <c r="J844" s="6">
        <f t="shared" si="67"/>
        <v>0.43799999999999994</v>
      </c>
      <c r="K844" s="57">
        <f t="shared" si="68"/>
        <v>0</v>
      </c>
      <c r="L844" s="53">
        <f t="shared" si="69"/>
        <v>821.24999999999989</v>
      </c>
    </row>
    <row r="845" spans="1:12" x14ac:dyDescent="0.2">
      <c r="A845" s="39" t="s">
        <v>2100</v>
      </c>
      <c r="B845" s="10" t="s">
        <v>2101</v>
      </c>
      <c r="C845" s="9" t="s">
        <v>2102</v>
      </c>
      <c r="D845" s="13" t="s">
        <v>667</v>
      </c>
      <c r="E845" s="13"/>
      <c r="F845" s="63">
        <v>13</v>
      </c>
      <c r="G845" s="6">
        <f t="shared" si="65"/>
        <v>1.6424999999999998</v>
      </c>
      <c r="H845" s="49">
        <f t="shared" si="66"/>
        <v>21.352499999999999</v>
      </c>
      <c r="I845" s="72">
        <v>600</v>
      </c>
      <c r="J845" s="6">
        <f t="shared" si="67"/>
        <v>0.43799999999999994</v>
      </c>
      <c r="K845" s="57">
        <f t="shared" si="68"/>
        <v>262.79999999999995</v>
      </c>
      <c r="L845" s="53">
        <f t="shared" si="69"/>
        <v>284.15249999999997</v>
      </c>
    </row>
    <row r="846" spans="1:12" x14ac:dyDescent="0.2">
      <c r="A846" s="39" t="s">
        <v>2103</v>
      </c>
      <c r="B846" s="10" t="s">
        <v>2104</v>
      </c>
      <c r="C846" s="9" t="s">
        <v>2105</v>
      </c>
      <c r="D846" s="13" t="s">
        <v>667</v>
      </c>
      <c r="E846" s="13"/>
      <c r="F846" s="63">
        <v>90</v>
      </c>
      <c r="G846" s="6">
        <f t="shared" si="65"/>
        <v>1.6424999999999998</v>
      </c>
      <c r="H846" s="49">
        <f t="shared" si="66"/>
        <v>147.82499999999999</v>
      </c>
      <c r="I846" s="72">
        <v>2000</v>
      </c>
      <c r="J846" s="6">
        <f t="shared" si="67"/>
        <v>0.43799999999999994</v>
      </c>
      <c r="K846" s="57">
        <f t="shared" si="68"/>
        <v>875.99999999999989</v>
      </c>
      <c r="L846" s="53">
        <f t="shared" si="69"/>
        <v>1023.8249999999998</v>
      </c>
    </row>
    <row r="847" spans="1:12" x14ac:dyDescent="0.2">
      <c r="A847" s="39" t="s">
        <v>490</v>
      </c>
      <c r="B847" s="10" t="s">
        <v>2106</v>
      </c>
      <c r="C847" s="9" t="s">
        <v>2107</v>
      </c>
      <c r="D847" s="13" t="s">
        <v>667</v>
      </c>
      <c r="E847" s="13"/>
      <c r="F847" s="63"/>
      <c r="G847" s="6">
        <f t="shared" si="65"/>
        <v>1.6424999999999998</v>
      </c>
      <c r="H847" s="49">
        <f t="shared" si="66"/>
        <v>0</v>
      </c>
      <c r="I847" s="72">
        <v>1800</v>
      </c>
      <c r="J847" s="6">
        <f t="shared" si="67"/>
        <v>0.43799999999999994</v>
      </c>
      <c r="K847" s="57">
        <f t="shared" si="68"/>
        <v>788.39999999999986</v>
      </c>
      <c r="L847" s="53">
        <f t="shared" si="69"/>
        <v>788.39999999999986</v>
      </c>
    </row>
    <row r="848" spans="1:12" x14ac:dyDescent="0.2">
      <c r="A848" s="39" t="s">
        <v>490</v>
      </c>
      <c r="B848" s="10" t="s">
        <v>2106</v>
      </c>
      <c r="C848" s="12" t="s">
        <v>2107</v>
      </c>
      <c r="D848" s="13">
        <v>-25.238880000000002</v>
      </c>
      <c r="E848" s="13">
        <v>19.292649999999998</v>
      </c>
      <c r="F848" s="67">
        <v>32</v>
      </c>
      <c r="G848" s="6">
        <f t="shared" si="65"/>
        <v>1.6424999999999998</v>
      </c>
      <c r="H848" s="49">
        <f t="shared" si="66"/>
        <v>52.559999999999995</v>
      </c>
      <c r="I848" s="67">
        <v>1315</v>
      </c>
      <c r="J848" s="6">
        <f t="shared" si="67"/>
        <v>0.43799999999999994</v>
      </c>
      <c r="K848" s="57">
        <f t="shared" si="68"/>
        <v>575.96999999999991</v>
      </c>
      <c r="L848" s="53">
        <f t="shared" si="69"/>
        <v>628.52999999999986</v>
      </c>
    </row>
    <row r="849" spans="1:12" x14ac:dyDescent="0.2">
      <c r="A849" s="39" t="s">
        <v>2108</v>
      </c>
      <c r="B849" s="10" t="s">
        <v>2109</v>
      </c>
      <c r="C849" s="9" t="s">
        <v>2110</v>
      </c>
      <c r="D849" s="13" t="s">
        <v>667</v>
      </c>
      <c r="E849" s="13"/>
      <c r="F849" s="63">
        <v>3</v>
      </c>
      <c r="G849" s="6">
        <f t="shared" si="65"/>
        <v>1.6424999999999998</v>
      </c>
      <c r="H849" s="49">
        <f t="shared" si="66"/>
        <v>4.9274999999999993</v>
      </c>
      <c r="I849" s="72">
        <v>200</v>
      </c>
      <c r="J849" s="6">
        <f t="shared" si="67"/>
        <v>0.43799999999999994</v>
      </c>
      <c r="K849" s="57">
        <f t="shared" si="68"/>
        <v>87.6</v>
      </c>
      <c r="L849" s="53">
        <f t="shared" si="69"/>
        <v>92.527499999999989</v>
      </c>
    </row>
    <row r="850" spans="1:12" x14ac:dyDescent="0.2">
      <c r="A850" s="39" t="s">
        <v>2111</v>
      </c>
      <c r="B850" s="10" t="s">
        <v>2112</v>
      </c>
      <c r="C850" s="9" t="s">
        <v>2113</v>
      </c>
      <c r="D850" s="13" t="s">
        <v>667</v>
      </c>
      <c r="E850" s="13"/>
      <c r="F850" s="63">
        <v>16</v>
      </c>
      <c r="G850" s="6">
        <f t="shared" si="65"/>
        <v>1.6424999999999998</v>
      </c>
      <c r="H850" s="49">
        <f t="shared" si="66"/>
        <v>26.279999999999998</v>
      </c>
      <c r="I850" s="72">
        <v>700</v>
      </c>
      <c r="J850" s="6">
        <f t="shared" si="67"/>
        <v>0.43799999999999994</v>
      </c>
      <c r="K850" s="57">
        <f t="shared" si="68"/>
        <v>306.59999999999997</v>
      </c>
      <c r="L850" s="53">
        <f t="shared" si="69"/>
        <v>332.87999999999994</v>
      </c>
    </row>
    <row r="851" spans="1:12" x14ac:dyDescent="0.2">
      <c r="A851" s="37" t="s">
        <v>186</v>
      </c>
      <c r="B851" s="5" t="s">
        <v>2114</v>
      </c>
      <c r="C851" s="7" t="s">
        <v>2115</v>
      </c>
      <c r="D851" s="13">
        <v>-25.374829999999999</v>
      </c>
      <c r="E851" s="13">
        <v>17.805810000000001</v>
      </c>
      <c r="F851" s="37">
        <v>2850</v>
      </c>
      <c r="G851" s="6">
        <f t="shared" si="65"/>
        <v>1.6424999999999998</v>
      </c>
      <c r="H851" s="49">
        <f t="shared" si="66"/>
        <v>4681.125</v>
      </c>
      <c r="I851" s="37">
        <v>4305</v>
      </c>
      <c r="J851" s="6">
        <f t="shared" si="67"/>
        <v>0.43799999999999994</v>
      </c>
      <c r="K851" s="57">
        <f t="shared" si="68"/>
        <v>1885.5899999999997</v>
      </c>
      <c r="L851" s="53">
        <f t="shared" si="69"/>
        <v>6566.7150000000001</v>
      </c>
    </row>
    <row r="852" spans="1:12" x14ac:dyDescent="0.2">
      <c r="A852" s="39" t="s">
        <v>2116</v>
      </c>
      <c r="B852" s="10" t="s">
        <v>2117</v>
      </c>
      <c r="C852" s="9" t="s">
        <v>2118</v>
      </c>
      <c r="D852" s="13">
        <v>-25.3477</v>
      </c>
      <c r="E852" s="13">
        <v>19.049250000000001</v>
      </c>
      <c r="F852" s="39">
        <v>4</v>
      </c>
      <c r="G852" s="6">
        <f t="shared" si="65"/>
        <v>1.6424999999999998</v>
      </c>
      <c r="H852" s="49">
        <f t="shared" si="66"/>
        <v>6.5699999999999994</v>
      </c>
      <c r="I852" s="39">
        <v>1100</v>
      </c>
      <c r="J852" s="6">
        <f t="shared" si="67"/>
        <v>0.43799999999999994</v>
      </c>
      <c r="K852" s="57">
        <f t="shared" si="68"/>
        <v>481.79999999999995</v>
      </c>
      <c r="L852" s="53">
        <f t="shared" si="69"/>
        <v>488.36999999999995</v>
      </c>
    </row>
    <row r="853" spans="1:12" x14ac:dyDescent="0.2">
      <c r="A853" s="39" t="s">
        <v>49</v>
      </c>
      <c r="B853" s="10" t="s">
        <v>2119</v>
      </c>
      <c r="C853" s="9" t="s">
        <v>2120</v>
      </c>
      <c r="D853" s="13">
        <v>-24.33896</v>
      </c>
      <c r="E853" s="13">
        <v>18.366630000000001</v>
      </c>
      <c r="F853" s="39">
        <v>20</v>
      </c>
      <c r="G853" s="6">
        <f t="shared" si="65"/>
        <v>1.6424999999999998</v>
      </c>
      <c r="H853" s="49">
        <f t="shared" si="66"/>
        <v>32.849999999999994</v>
      </c>
      <c r="I853" s="39">
        <v>600</v>
      </c>
      <c r="J853" s="6">
        <f t="shared" si="67"/>
        <v>0.43799999999999994</v>
      </c>
      <c r="K853" s="57">
        <f t="shared" si="68"/>
        <v>262.79999999999995</v>
      </c>
      <c r="L853" s="53">
        <f t="shared" si="69"/>
        <v>295.64999999999998</v>
      </c>
    </row>
    <row r="854" spans="1:12" x14ac:dyDescent="0.2">
      <c r="A854" s="37" t="s">
        <v>2121</v>
      </c>
      <c r="B854" s="5" t="s">
        <v>2122</v>
      </c>
      <c r="C854" s="7" t="s">
        <v>2123</v>
      </c>
      <c r="D854" s="13">
        <v>-24.799630000000001</v>
      </c>
      <c r="E854" s="13">
        <v>18.256499999999999</v>
      </c>
      <c r="F854" s="37"/>
      <c r="G854" s="6">
        <f t="shared" si="65"/>
        <v>1.6424999999999998</v>
      </c>
      <c r="H854" s="49">
        <f t="shared" si="66"/>
        <v>0</v>
      </c>
      <c r="I854" s="37">
        <v>550</v>
      </c>
      <c r="J854" s="6">
        <f t="shared" si="67"/>
        <v>0.43799999999999994</v>
      </c>
      <c r="K854" s="57">
        <f t="shared" si="68"/>
        <v>240.89999999999998</v>
      </c>
      <c r="L854" s="53">
        <f t="shared" si="69"/>
        <v>240.89999999999998</v>
      </c>
    </row>
    <row r="855" spans="1:12" x14ac:dyDescent="0.2">
      <c r="A855" s="37" t="s">
        <v>2124</v>
      </c>
      <c r="B855" s="5" t="s">
        <v>2125</v>
      </c>
      <c r="C855" s="7" t="s">
        <v>2123</v>
      </c>
      <c r="D855" s="13"/>
      <c r="E855" s="13"/>
      <c r="F855" s="37">
        <v>34</v>
      </c>
      <c r="G855" s="6">
        <f t="shared" si="65"/>
        <v>1.6424999999999998</v>
      </c>
      <c r="H855" s="49">
        <f t="shared" si="66"/>
        <v>55.844999999999992</v>
      </c>
      <c r="I855" s="37">
        <v>578</v>
      </c>
      <c r="J855" s="6">
        <f t="shared" si="67"/>
        <v>0.43799999999999994</v>
      </c>
      <c r="K855" s="57">
        <f t="shared" si="68"/>
        <v>253.16399999999996</v>
      </c>
      <c r="L855" s="53">
        <f t="shared" si="69"/>
        <v>309.00899999999996</v>
      </c>
    </row>
    <row r="856" spans="1:12" x14ac:dyDescent="0.2">
      <c r="A856" s="39" t="s">
        <v>22</v>
      </c>
      <c r="B856" s="10" t="s">
        <v>2126</v>
      </c>
      <c r="C856" s="9" t="s">
        <v>2127</v>
      </c>
      <c r="D856" s="13"/>
      <c r="E856" s="13"/>
      <c r="F856" s="39"/>
      <c r="G856" s="6">
        <f t="shared" si="65"/>
        <v>1.6424999999999998</v>
      </c>
      <c r="H856" s="49">
        <f t="shared" si="66"/>
        <v>0</v>
      </c>
      <c r="I856" s="39"/>
      <c r="J856" s="6">
        <f t="shared" si="67"/>
        <v>0.43799999999999994</v>
      </c>
      <c r="K856" s="57">
        <f t="shared" si="68"/>
        <v>0</v>
      </c>
      <c r="L856" s="53">
        <f t="shared" si="69"/>
        <v>0</v>
      </c>
    </row>
    <row r="857" spans="1:12" x14ac:dyDescent="0.2">
      <c r="A857" s="39" t="s">
        <v>22</v>
      </c>
      <c r="B857" s="10" t="s">
        <v>2128</v>
      </c>
      <c r="C857" s="9" t="s">
        <v>2129</v>
      </c>
      <c r="D857" s="13">
        <v>-24.535920000000001</v>
      </c>
      <c r="E857" s="13">
        <v>18.558509999999998</v>
      </c>
      <c r="F857" s="39">
        <v>25</v>
      </c>
      <c r="G857" s="6">
        <f t="shared" si="65"/>
        <v>1.6424999999999998</v>
      </c>
      <c r="H857" s="49">
        <f t="shared" si="66"/>
        <v>41.062499999999993</v>
      </c>
      <c r="I857" s="39">
        <v>650</v>
      </c>
      <c r="J857" s="6">
        <f t="shared" si="67"/>
        <v>0.43799999999999994</v>
      </c>
      <c r="K857" s="57">
        <f t="shared" si="68"/>
        <v>284.7</v>
      </c>
      <c r="L857" s="53">
        <f t="shared" si="69"/>
        <v>325.76249999999999</v>
      </c>
    </row>
    <row r="858" spans="1:12" x14ac:dyDescent="0.2">
      <c r="A858" s="39" t="s">
        <v>2130</v>
      </c>
      <c r="B858" s="10" t="s">
        <v>2131</v>
      </c>
      <c r="C858" s="9" t="s">
        <v>2132</v>
      </c>
      <c r="D858" s="13">
        <v>-24.416440000000001</v>
      </c>
      <c r="E858" s="13">
        <v>18.269500000000001</v>
      </c>
      <c r="F858" s="39">
        <v>10</v>
      </c>
      <c r="G858" s="6">
        <f t="shared" si="65"/>
        <v>1.6424999999999998</v>
      </c>
      <c r="H858" s="49">
        <f t="shared" si="66"/>
        <v>16.424999999999997</v>
      </c>
      <c r="I858" s="39">
        <v>810</v>
      </c>
      <c r="J858" s="6">
        <f t="shared" si="67"/>
        <v>0.43799999999999994</v>
      </c>
      <c r="K858" s="57">
        <f t="shared" si="68"/>
        <v>354.78</v>
      </c>
      <c r="L858" s="53">
        <f t="shared" si="69"/>
        <v>371.20499999999998</v>
      </c>
    </row>
    <row r="859" spans="1:12" x14ac:dyDescent="0.2">
      <c r="A859" s="37" t="s">
        <v>2133</v>
      </c>
      <c r="B859" s="5" t="s">
        <v>2134</v>
      </c>
      <c r="C859" s="7" t="s">
        <v>2135</v>
      </c>
      <c r="D859" s="13">
        <v>-24.345009999999998</v>
      </c>
      <c r="E859" s="13">
        <v>18</v>
      </c>
      <c r="F859" s="37">
        <v>19</v>
      </c>
      <c r="G859" s="6">
        <f t="shared" si="65"/>
        <v>1.6424999999999998</v>
      </c>
      <c r="H859" s="49">
        <f t="shared" si="66"/>
        <v>31.207499999999996</v>
      </c>
      <c r="I859" s="37">
        <v>1264</v>
      </c>
      <c r="J859" s="6">
        <f t="shared" si="67"/>
        <v>0.43799999999999994</v>
      </c>
      <c r="K859" s="57">
        <f t="shared" si="68"/>
        <v>553.63199999999995</v>
      </c>
      <c r="L859" s="53">
        <f t="shared" si="69"/>
        <v>584.83949999999993</v>
      </c>
    </row>
    <row r="860" spans="1:12" x14ac:dyDescent="0.2">
      <c r="A860" s="38" t="s">
        <v>2136</v>
      </c>
      <c r="B860" s="5" t="s">
        <v>2137</v>
      </c>
      <c r="C860" s="5"/>
      <c r="D860" s="6" t="s">
        <v>185</v>
      </c>
      <c r="E860" s="6" t="s">
        <v>185</v>
      </c>
      <c r="F860" s="38"/>
      <c r="G860" s="6">
        <f t="shared" si="65"/>
        <v>1.6424999999999998</v>
      </c>
      <c r="H860" s="49">
        <f t="shared" si="66"/>
        <v>0</v>
      </c>
      <c r="I860" s="38">
        <v>865</v>
      </c>
      <c r="J860" s="6">
        <f t="shared" si="67"/>
        <v>0.43799999999999994</v>
      </c>
      <c r="K860" s="57">
        <f t="shared" si="68"/>
        <v>378.86999999999995</v>
      </c>
      <c r="L860" s="53">
        <f t="shared" si="69"/>
        <v>378.86999999999995</v>
      </c>
    </row>
    <row r="861" spans="1:12" x14ac:dyDescent="0.2">
      <c r="A861" s="38" t="s">
        <v>2138</v>
      </c>
      <c r="B861" s="5" t="s">
        <v>2139</v>
      </c>
      <c r="C861" s="5">
        <v>392</v>
      </c>
      <c r="D861" s="6">
        <v>-23.958760000000002</v>
      </c>
      <c r="E861" s="6">
        <v>19.20759</v>
      </c>
      <c r="F861" s="38">
        <v>15</v>
      </c>
      <c r="G861" s="6">
        <f t="shared" si="65"/>
        <v>1.6424999999999998</v>
      </c>
      <c r="H861" s="49">
        <f t="shared" si="66"/>
        <v>24.637499999999999</v>
      </c>
      <c r="I861" s="38">
        <v>2000</v>
      </c>
      <c r="J861" s="6">
        <f t="shared" si="67"/>
        <v>0.43799999999999994</v>
      </c>
      <c r="K861" s="57">
        <f t="shared" si="68"/>
        <v>875.99999999999989</v>
      </c>
      <c r="L861" s="53">
        <f t="shared" si="69"/>
        <v>900.63749999999993</v>
      </c>
    </row>
    <row r="862" spans="1:12" x14ac:dyDescent="0.2">
      <c r="A862" s="41" t="s">
        <v>2140</v>
      </c>
      <c r="B862" s="10" t="s">
        <v>2141</v>
      </c>
      <c r="C862" s="16">
        <v>393</v>
      </c>
      <c r="D862" s="15">
        <v>-23.896699999999999</v>
      </c>
      <c r="E862" s="15">
        <v>19.26887</v>
      </c>
      <c r="F862" s="64">
        <v>55</v>
      </c>
      <c r="G862" s="6">
        <f t="shared" si="65"/>
        <v>1.6424999999999998</v>
      </c>
      <c r="H862" s="49">
        <f t="shared" si="66"/>
        <v>90.337499999999991</v>
      </c>
      <c r="I862" s="64">
        <v>1771</v>
      </c>
      <c r="J862" s="6">
        <f t="shared" si="67"/>
        <v>0.43799999999999994</v>
      </c>
      <c r="K862" s="57">
        <f t="shared" si="68"/>
        <v>775.69799999999987</v>
      </c>
      <c r="L862" s="53">
        <f t="shared" si="69"/>
        <v>866.03549999999984</v>
      </c>
    </row>
    <row r="863" spans="1:12" x14ac:dyDescent="0.2">
      <c r="A863" s="38" t="s">
        <v>2142</v>
      </c>
      <c r="B863" s="5" t="s">
        <v>2143</v>
      </c>
      <c r="C863" s="5">
        <v>394</v>
      </c>
      <c r="D863" s="6">
        <v>-23.941289999999999</v>
      </c>
      <c r="E863" s="6">
        <v>19.303719999999998</v>
      </c>
      <c r="F863" s="38">
        <v>65</v>
      </c>
      <c r="G863" s="6">
        <f t="shared" si="65"/>
        <v>1.6424999999999998</v>
      </c>
      <c r="H863" s="49">
        <f t="shared" si="66"/>
        <v>106.76249999999999</v>
      </c>
      <c r="I863" s="38">
        <v>638</v>
      </c>
      <c r="J863" s="6">
        <f t="shared" si="67"/>
        <v>0.43799999999999994</v>
      </c>
      <c r="K863" s="57">
        <f t="shared" si="68"/>
        <v>279.44399999999996</v>
      </c>
      <c r="L863" s="53">
        <f t="shared" si="69"/>
        <v>386.20649999999995</v>
      </c>
    </row>
    <row r="864" spans="1:12" x14ac:dyDescent="0.2">
      <c r="A864" s="40" t="s">
        <v>216</v>
      </c>
      <c r="B864" s="10" t="s">
        <v>2144</v>
      </c>
      <c r="C864" s="14" t="s">
        <v>2145</v>
      </c>
      <c r="D864" s="15">
        <v>-23.88935</v>
      </c>
      <c r="E864" s="15">
        <v>19.460819999999998</v>
      </c>
      <c r="F864" s="64">
        <v>74</v>
      </c>
      <c r="G864" s="6">
        <f t="shared" si="65"/>
        <v>1.6424999999999998</v>
      </c>
      <c r="H864" s="49">
        <f t="shared" si="66"/>
        <v>121.54499999999999</v>
      </c>
      <c r="I864" s="64">
        <v>2320</v>
      </c>
      <c r="J864" s="6">
        <f t="shared" si="67"/>
        <v>0.43799999999999994</v>
      </c>
      <c r="K864" s="57">
        <f t="shared" si="68"/>
        <v>1016.1599999999999</v>
      </c>
      <c r="L864" s="53">
        <f t="shared" si="69"/>
        <v>1137.7049999999999</v>
      </c>
    </row>
    <row r="865" spans="1:12" x14ac:dyDescent="0.2">
      <c r="A865" s="38" t="s">
        <v>2146</v>
      </c>
      <c r="B865" s="5" t="s">
        <v>2147</v>
      </c>
      <c r="C865" s="5">
        <v>396</v>
      </c>
      <c r="D865" s="6">
        <v>-23.958739999999999</v>
      </c>
      <c r="E865" s="6">
        <v>19.392150000000001</v>
      </c>
      <c r="F865" s="38">
        <v>92</v>
      </c>
      <c r="G865" s="6">
        <f t="shared" si="65"/>
        <v>1.6424999999999998</v>
      </c>
      <c r="H865" s="49">
        <f t="shared" si="66"/>
        <v>151.10999999999999</v>
      </c>
      <c r="I865" s="38">
        <v>1528</v>
      </c>
      <c r="J865" s="6">
        <f t="shared" si="67"/>
        <v>0.43799999999999994</v>
      </c>
      <c r="K865" s="57">
        <f t="shared" si="68"/>
        <v>669.2639999999999</v>
      </c>
      <c r="L865" s="53">
        <f t="shared" si="69"/>
        <v>820.37399999999991</v>
      </c>
    </row>
    <row r="866" spans="1:12" x14ac:dyDescent="0.2">
      <c r="A866" s="38" t="s">
        <v>2148</v>
      </c>
      <c r="B866" s="5" t="s">
        <v>2149</v>
      </c>
      <c r="C866" s="5">
        <v>396</v>
      </c>
      <c r="D866" s="6">
        <v>-23.924610000000001</v>
      </c>
      <c r="E866" s="6">
        <v>19.4621</v>
      </c>
      <c r="F866" s="49">
        <v>159</v>
      </c>
      <c r="G866" s="6">
        <f t="shared" si="65"/>
        <v>1.6424999999999998</v>
      </c>
      <c r="H866" s="49">
        <f t="shared" si="66"/>
        <v>261.15749999999997</v>
      </c>
      <c r="I866" s="49">
        <v>750</v>
      </c>
      <c r="J866" s="6">
        <f t="shared" si="67"/>
        <v>0.43799999999999994</v>
      </c>
      <c r="K866" s="57">
        <f t="shared" si="68"/>
        <v>328.49999999999994</v>
      </c>
      <c r="L866" s="53">
        <f t="shared" si="69"/>
        <v>589.65749999999991</v>
      </c>
    </row>
    <row r="867" spans="1:12" x14ac:dyDescent="0.2">
      <c r="A867" s="38" t="s">
        <v>2150</v>
      </c>
      <c r="B867" s="5" t="s">
        <v>2151</v>
      </c>
      <c r="C867" s="5">
        <v>397</v>
      </c>
      <c r="D867" s="6">
        <v>-23.8764</v>
      </c>
      <c r="E867" s="6">
        <v>19.515899999999998</v>
      </c>
      <c r="F867" s="38">
        <v>246</v>
      </c>
      <c r="G867" s="6">
        <f t="shared" si="65"/>
        <v>1.6424999999999998</v>
      </c>
      <c r="H867" s="49">
        <f t="shared" si="66"/>
        <v>404.05499999999995</v>
      </c>
      <c r="I867" s="38">
        <v>2062</v>
      </c>
      <c r="J867" s="6">
        <f t="shared" si="67"/>
        <v>0.43799999999999994</v>
      </c>
      <c r="K867" s="57">
        <f t="shared" si="68"/>
        <v>903.15599999999984</v>
      </c>
      <c r="L867" s="53">
        <f t="shared" si="69"/>
        <v>1307.2109999999998</v>
      </c>
    </row>
    <row r="868" spans="1:12" x14ac:dyDescent="0.2">
      <c r="A868" s="38" t="s">
        <v>1465</v>
      </c>
      <c r="B868" s="5" t="s">
        <v>2152</v>
      </c>
      <c r="C868" s="5">
        <v>398</v>
      </c>
      <c r="D868" s="6" t="s">
        <v>185</v>
      </c>
      <c r="E868" s="6" t="s">
        <v>185</v>
      </c>
      <c r="F868" s="38">
        <v>20</v>
      </c>
      <c r="G868" s="6">
        <f t="shared" si="65"/>
        <v>1.6424999999999998</v>
      </c>
      <c r="H868" s="49">
        <f t="shared" si="66"/>
        <v>32.849999999999994</v>
      </c>
      <c r="I868" s="38">
        <v>1250</v>
      </c>
      <c r="J868" s="6">
        <f t="shared" si="67"/>
        <v>0.43799999999999994</v>
      </c>
      <c r="K868" s="57">
        <f t="shared" si="68"/>
        <v>547.49999999999989</v>
      </c>
      <c r="L868" s="53">
        <f t="shared" si="69"/>
        <v>580.34999999999991</v>
      </c>
    </row>
    <row r="869" spans="1:12" x14ac:dyDescent="0.2">
      <c r="A869" s="38" t="s">
        <v>2153</v>
      </c>
      <c r="B869" s="5" t="s">
        <v>2154</v>
      </c>
      <c r="C869" s="5"/>
      <c r="D869" s="6">
        <v>-23.93732</v>
      </c>
      <c r="E869" s="6">
        <v>19.65222</v>
      </c>
      <c r="F869" s="38">
        <v>74</v>
      </c>
      <c r="G869" s="6">
        <f t="shared" si="65"/>
        <v>1.6424999999999998</v>
      </c>
      <c r="H869" s="49">
        <f t="shared" si="66"/>
        <v>121.54499999999999</v>
      </c>
      <c r="I869" s="38">
        <v>2000</v>
      </c>
      <c r="J869" s="6">
        <f t="shared" si="67"/>
        <v>0.43799999999999994</v>
      </c>
      <c r="K869" s="57">
        <f t="shared" si="68"/>
        <v>875.99999999999989</v>
      </c>
      <c r="L869" s="53">
        <f t="shared" si="69"/>
        <v>997.54499999999985</v>
      </c>
    </row>
    <row r="870" spans="1:12" x14ac:dyDescent="0.2">
      <c r="A870" s="38" t="s">
        <v>2153</v>
      </c>
      <c r="B870" s="5" t="s">
        <v>2154</v>
      </c>
      <c r="C870" s="5">
        <v>399</v>
      </c>
      <c r="D870" s="6">
        <v>-23.93732</v>
      </c>
      <c r="E870" s="6">
        <v>19.65222</v>
      </c>
      <c r="F870" s="38">
        <v>30</v>
      </c>
      <c r="G870" s="6">
        <f t="shared" si="65"/>
        <v>1.6424999999999998</v>
      </c>
      <c r="H870" s="49">
        <f t="shared" si="66"/>
        <v>49.274999999999999</v>
      </c>
      <c r="I870" s="38">
        <v>2000</v>
      </c>
      <c r="J870" s="6">
        <f t="shared" si="67"/>
        <v>0.43799999999999994</v>
      </c>
      <c r="K870" s="57">
        <f t="shared" si="68"/>
        <v>875.99999999999989</v>
      </c>
      <c r="L870" s="53">
        <f t="shared" si="69"/>
        <v>925.27499999999986</v>
      </c>
    </row>
    <row r="871" spans="1:12" x14ac:dyDescent="0.2">
      <c r="A871" s="38" t="s">
        <v>2155</v>
      </c>
      <c r="B871" s="5" t="s">
        <v>2156</v>
      </c>
      <c r="C871" s="5">
        <v>400</v>
      </c>
      <c r="D871" s="6">
        <v>-23.937760000000001</v>
      </c>
      <c r="E871" s="6">
        <v>19.733979999999999</v>
      </c>
      <c r="F871" s="38">
        <v>100</v>
      </c>
      <c r="G871" s="6">
        <f t="shared" si="65"/>
        <v>1.6424999999999998</v>
      </c>
      <c r="H871" s="49">
        <f t="shared" si="66"/>
        <v>164.24999999999997</v>
      </c>
      <c r="I871" s="38">
        <v>400</v>
      </c>
      <c r="J871" s="6">
        <f t="shared" si="67"/>
        <v>0.43799999999999994</v>
      </c>
      <c r="K871" s="57">
        <f t="shared" si="68"/>
        <v>175.2</v>
      </c>
      <c r="L871" s="53">
        <f t="shared" si="69"/>
        <v>339.44999999999993</v>
      </c>
    </row>
    <row r="872" spans="1:12" x14ac:dyDescent="0.2">
      <c r="A872" s="38" t="s">
        <v>2157</v>
      </c>
      <c r="B872" s="5" t="s">
        <v>2158</v>
      </c>
      <c r="C872" s="5"/>
      <c r="D872" s="6">
        <v>-23.937349999999999</v>
      </c>
      <c r="E872" s="6">
        <v>19.8064</v>
      </c>
      <c r="F872" s="38">
        <v>100</v>
      </c>
      <c r="G872" s="6">
        <f t="shared" si="65"/>
        <v>1.6424999999999998</v>
      </c>
      <c r="H872" s="49">
        <f t="shared" si="66"/>
        <v>164.24999999999997</v>
      </c>
      <c r="I872" s="38">
        <v>2000</v>
      </c>
      <c r="J872" s="6">
        <f t="shared" si="67"/>
        <v>0.43799999999999994</v>
      </c>
      <c r="K872" s="57">
        <f t="shared" si="68"/>
        <v>875.99999999999989</v>
      </c>
      <c r="L872" s="53">
        <f t="shared" si="69"/>
        <v>1040.2499999999998</v>
      </c>
    </row>
    <row r="873" spans="1:12" x14ac:dyDescent="0.2">
      <c r="A873" s="38" t="s">
        <v>2159</v>
      </c>
      <c r="B873" s="5" t="s">
        <v>2160</v>
      </c>
      <c r="C873" s="5"/>
      <c r="D873" s="6">
        <v>-24.03922</v>
      </c>
      <c r="E873" s="6">
        <v>19.230869999999999</v>
      </c>
      <c r="F873" s="38">
        <v>0</v>
      </c>
      <c r="G873" s="6">
        <f t="shared" si="65"/>
        <v>1.6424999999999998</v>
      </c>
      <c r="H873" s="49">
        <f t="shared" si="66"/>
        <v>0</v>
      </c>
      <c r="I873" s="38">
        <v>1300</v>
      </c>
      <c r="J873" s="6">
        <f t="shared" si="67"/>
        <v>0.43799999999999994</v>
      </c>
      <c r="K873" s="57">
        <f t="shared" si="68"/>
        <v>569.4</v>
      </c>
      <c r="L873" s="53">
        <f t="shared" si="69"/>
        <v>569.4</v>
      </c>
    </row>
    <row r="874" spans="1:12" x14ac:dyDescent="0.2">
      <c r="A874" s="38" t="s">
        <v>2161</v>
      </c>
      <c r="B874" s="5" t="s">
        <v>2162</v>
      </c>
      <c r="C874" s="5">
        <v>404</v>
      </c>
      <c r="D874" s="6">
        <v>-24.011780000000002</v>
      </c>
      <c r="E874" s="6">
        <v>19.301760000000002</v>
      </c>
      <c r="F874" s="38">
        <v>150</v>
      </c>
      <c r="G874" s="6">
        <f t="shared" si="65"/>
        <v>1.6424999999999998</v>
      </c>
      <c r="H874" s="49">
        <f t="shared" si="66"/>
        <v>246.37499999999997</v>
      </c>
      <c r="I874" s="38">
        <v>2086</v>
      </c>
      <c r="J874" s="6">
        <f t="shared" si="67"/>
        <v>0.43799999999999994</v>
      </c>
      <c r="K874" s="57">
        <f t="shared" si="68"/>
        <v>913.66799999999989</v>
      </c>
      <c r="L874" s="53">
        <f t="shared" si="69"/>
        <v>1160.0429999999999</v>
      </c>
    </row>
    <row r="875" spans="1:12" x14ac:dyDescent="0.2">
      <c r="A875" s="40" t="s">
        <v>2163</v>
      </c>
      <c r="B875" s="10" t="s">
        <v>2164</v>
      </c>
      <c r="C875" s="14" t="s">
        <v>2165</v>
      </c>
      <c r="D875" s="15"/>
      <c r="E875" s="15"/>
      <c r="F875" s="64">
        <v>36</v>
      </c>
      <c r="G875" s="6">
        <f t="shared" si="65"/>
        <v>1.6424999999999998</v>
      </c>
      <c r="H875" s="49">
        <f t="shared" si="66"/>
        <v>59.129999999999995</v>
      </c>
      <c r="I875" s="64">
        <v>1270</v>
      </c>
      <c r="J875" s="6">
        <f t="shared" si="67"/>
        <v>0.43799999999999994</v>
      </c>
      <c r="K875" s="57">
        <f t="shared" si="68"/>
        <v>556.25999999999988</v>
      </c>
      <c r="L875" s="53">
        <f t="shared" si="69"/>
        <v>615.38999999999987</v>
      </c>
    </row>
    <row r="876" spans="1:12" x14ac:dyDescent="0.2">
      <c r="A876" s="37" t="s">
        <v>2166</v>
      </c>
      <c r="B876" s="5" t="s">
        <v>2167</v>
      </c>
      <c r="C876" s="7" t="s">
        <v>2168</v>
      </c>
      <c r="D876" s="13">
        <v>-24.050540000000002</v>
      </c>
      <c r="E876" s="13">
        <v>19.477550000000001</v>
      </c>
      <c r="F876" s="37">
        <v>13</v>
      </c>
      <c r="G876" s="6">
        <f t="shared" si="65"/>
        <v>1.6424999999999998</v>
      </c>
      <c r="H876" s="49">
        <f t="shared" si="66"/>
        <v>21.352499999999999</v>
      </c>
      <c r="I876" s="37">
        <v>110</v>
      </c>
      <c r="J876" s="6">
        <f t="shared" si="67"/>
        <v>0.43799999999999994</v>
      </c>
      <c r="K876" s="57">
        <f t="shared" si="68"/>
        <v>48.179999999999993</v>
      </c>
      <c r="L876" s="53">
        <f t="shared" si="69"/>
        <v>69.532499999999999</v>
      </c>
    </row>
    <row r="877" spans="1:12" x14ac:dyDescent="0.2">
      <c r="A877" s="38" t="s">
        <v>2169</v>
      </c>
      <c r="B877" s="5" t="s">
        <v>2170</v>
      </c>
      <c r="C877" s="5"/>
      <c r="D877" s="6" t="s">
        <v>185</v>
      </c>
      <c r="E877" s="6" t="s">
        <v>185</v>
      </c>
      <c r="F877" s="38">
        <v>141</v>
      </c>
      <c r="G877" s="6">
        <f t="shared" si="65"/>
        <v>1.6424999999999998</v>
      </c>
      <c r="H877" s="49">
        <f t="shared" si="66"/>
        <v>231.59249999999997</v>
      </c>
      <c r="I877" s="38">
        <v>2765</v>
      </c>
      <c r="J877" s="6">
        <f t="shared" si="67"/>
        <v>0.43799999999999994</v>
      </c>
      <c r="K877" s="57">
        <f t="shared" si="68"/>
        <v>1211.07</v>
      </c>
      <c r="L877" s="53">
        <f t="shared" si="69"/>
        <v>1442.6624999999999</v>
      </c>
    </row>
    <row r="878" spans="1:12" x14ac:dyDescent="0.2">
      <c r="A878" s="38" t="s">
        <v>2171</v>
      </c>
      <c r="B878" s="5" t="s">
        <v>2172</v>
      </c>
      <c r="C878" s="5"/>
      <c r="D878" s="6">
        <v>-23.990649999999999</v>
      </c>
      <c r="E878" s="6">
        <v>19.744669999999999</v>
      </c>
      <c r="F878" s="38">
        <v>205</v>
      </c>
      <c r="G878" s="6">
        <f t="shared" si="65"/>
        <v>1.6424999999999998</v>
      </c>
      <c r="H878" s="49">
        <f t="shared" si="66"/>
        <v>336.71249999999998</v>
      </c>
      <c r="I878" s="38">
        <v>1702</v>
      </c>
      <c r="J878" s="6">
        <f t="shared" si="67"/>
        <v>0.43799999999999994</v>
      </c>
      <c r="K878" s="57">
        <f t="shared" si="68"/>
        <v>745.47599999999989</v>
      </c>
      <c r="L878" s="53">
        <f t="shared" si="69"/>
        <v>1082.1884999999997</v>
      </c>
    </row>
    <row r="879" spans="1:12" x14ac:dyDescent="0.2">
      <c r="A879" s="38" t="s">
        <v>2173</v>
      </c>
      <c r="B879" s="5" t="s">
        <v>2174</v>
      </c>
      <c r="C879" s="5"/>
      <c r="D879" s="6">
        <v>-23.980889999999999</v>
      </c>
      <c r="E879" s="6">
        <v>19.812069999999999</v>
      </c>
      <c r="F879" s="38">
        <v>130</v>
      </c>
      <c r="G879" s="6">
        <f t="shared" si="65"/>
        <v>1.6424999999999998</v>
      </c>
      <c r="H879" s="49">
        <f t="shared" si="66"/>
        <v>213.52499999999998</v>
      </c>
      <c r="I879" s="38">
        <v>1827</v>
      </c>
      <c r="J879" s="6">
        <f t="shared" si="67"/>
        <v>0.43799999999999994</v>
      </c>
      <c r="K879" s="57">
        <f t="shared" si="68"/>
        <v>800.22599999999989</v>
      </c>
      <c r="L879" s="53">
        <f t="shared" si="69"/>
        <v>1013.7509999999999</v>
      </c>
    </row>
    <row r="880" spans="1:12" x14ac:dyDescent="0.2">
      <c r="A880" s="38" t="s">
        <v>2175</v>
      </c>
      <c r="B880" s="5" t="s">
        <v>2176</v>
      </c>
      <c r="C880" s="5"/>
      <c r="D880" s="6">
        <v>-24.042570000000001</v>
      </c>
      <c r="E880" s="6">
        <v>19.819240000000001</v>
      </c>
      <c r="F880" s="38">
        <v>10</v>
      </c>
      <c r="G880" s="6">
        <f t="shared" si="65"/>
        <v>1.6424999999999998</v>
      </c>
      <c r="H880" s="49">
        <f t="shared" si="66"/>
        <v>16.424999999999997</v>
      </c>
      <c r="I880" s="38">
        <v>1606</v>
      </c>
      <c r="J880" s="6">
        <f t="shared" si="67"/>
        <v>0.43799999999999994</v>
      </c>
      <c r="K880" s="57">
        <f t="shared" si="68"/>
        <v>703.42799999999988</v>
      </c>
      <c r="L880" s="53">
        <f t="shared" si="69"/>
        <v>719.85299999999984</v>
      </c>
    </row>
    <row r="881" spans="1:12" x14ac:dyDescent="0.2">
      <c r="A881" s="39" t="s">
        <v>2177</v>
      </c>
      <c r="B881" s="10" t="s">
        <v>2178</v>
      </c>
      <c r="C881" s="9" t="s">
        <v>2179</v>
      </c>
      <c r="D881" s="13" t="s">
        <v>667</v>
      </c>
      <c r="E881" s="13"/>
      <c r="F881" s="39">
        <v>0</v>
      </c>
      <c r="G881" s="6">
        <f t="shared" si="65"/>
        <v>1.6424999999999998</v>
      </c>
      <c r="H881" s="49">
        <f t="shared" si="66"/>
        <v>0</v>
      </c>
      <c r="I881" s="39">
        <v>700</v>
      </c>
      <c r="J881" s="6">
        <f t="shared" si="67"/>
        <v>0.43799999999999994</v>
      </c>
      <c r="K881" s="57">
        <f t="shared" si="68"/>
        <v>306.59999999999997</v>
      </c>
      <c r="L881" s="53">
        <f t="shared" si="69"/>
        <v>306.59999999999997</v>
      </c>
    </row>
    <row r="882" spans="1:12" x14ac:dyDescent="0.2">
      <c r="A882" s="37" t="s">
        <v>2180</v>
      </c>
      <c r="B882" s="5" t="s">
        <v>2181</v>
      </c>
      <c r="C882" s="7" t="s">
        <v>2182</v>
      </c>
      <c r="D882" s="13">
        <v>-24.10755</v>
      </c>
      <c r="E882" s="13">
        <v>19.33239</v>
      </c>
      <c r="F882" s="37">
        <v>10</v>
      </c>
      <c r="G882" s="6">
        <f t="shared" si="65"/>
        <v>1.6424999999999998</v>
      </c>
      <c r="H882" s="49">
        <f t="shared" si="66"/>
        <v>16.424999999999997</v>
      </c>
      <c r="I882" s="37">
        <v>2000</v>
      </c>
      <c r="J882" s="6">
        <f t="shared" si="67"/>
        <v>0.43799999999999994</v>
      </c>
      <c r="K882" s="57">
        <f t="shared" si="68"/>
        <v>875.99999999999989</v>
      </c>
      <c r="L882" s="53">
        <f t="shared" si="69"/>
        <v>892.42499999999984</v>
      </c>
    </row>
    <row r="883" spans="1:12" x14ac:dyDescent="0.2">
      <c r="A883" s="37" t="s">
        <v>2183</v>
      </c>
      <c r="B883" s="5" t="s">
        <v>2184</v>
      </c>
      <c r="C883" s="7" t="s">
        <v>2185</v>
      </c>
      <c r="D883" s="13">
        <v>-24.05932</v>
      </c>
      <c r="E883" s="13">
        <v>19.446750000000002</v>
      </c>
      <c r="F883" s="37">
        <v>16</v>
      </c>
      <c r="G883" s="6">
        <f t="shared" si="65"/>
        <v>1.6424999999999998</v>
      </c>
      <c r="H883" s="49">
        <f t="shared" si="66"/>
        <v>26.279999999999998</v>
      </c>
      <c r="I883" s="37">
        <v>200</v>
      </c>
      <c r="J883" s="6">
        <f t="shared" si="67"/>
        <v>0.43799999999999994</v>
      </c>
      <c r="K883" s="57">
        <f t="shared" si="68"/>
        <v>87.6</v>
      </c>
      <c r="L883" s="53">
        <f t="shared" si="69"/>
        <v>113.88</v>
      </c>
    </row>
    <row r="884" spans="1:12" x14ac:dyDescent="0.2">
      <c r="A884" s="37" t="s">
        <v>2186</v>
      </c>
      <c r="B884" s="5" t="s">
        <v>2187</v>
      </c>
      <c r="C884" s="7" t="s">
        <v>2188</v>
      </c>
      <c r="D884" s="13">
        <v>-24.092390000000002</v>
      </c>
      <c r="E884" s="13">
        <v>19.570709999999998</v>
      </c>
      <c r="F884" s="37">
        <v>50</v>
      </c>
      <c r="G884" s="6">
        <f t="shared" si="65"/>
        <v>1.6424999999999998</v>
      </c>
      <c r="H884" s="49">
        <f t="shared" si="66"/>
        <v>82.124999999999986</v>
      </c>
      <c r="I884" s="37">
        <v>3000</v>
      </c>
      <c r="J884" s="6">
        <f t="shared" si="67"/>
        <v>0.43799999999999994</v>
      </c>
      <c r="K884" s="57">
        <f t="shared" si="68"/>
        <v>1313.9999999999998</v>
      </c>
      <c r="L884" s="53">
        <f t="shared" si="69"/>
        <v>1396.1249999999998</v>
      </c>
    </row>
    <row r="885" spans="1:12" x14ac:dyDescent="0.2">
      <c r="A885" s="39" t="s">
        <v>2189</v>
      </c>
      <c r="B885" s="10" t="s">
        <v>2190</v>
      </c>
      <c r="C885" s="9" t="s">
        <v>2191</v>
      </c>
      <c r="D885" s="13">
        <v>-24.123280000000001</v>
      </c>
      <c r="E885" s="13">
        <v>19.67193</v>
      </c>
      <c r="F885" s="39">
        <v>0</v>
      </c>
      <c r="G885" s="6">
        <f t="shared" si="65"/>
        <v>1.6424999999999998</v>
      </c>
      <c r="H885" s="49">
        <f t="shared" si="66"/>
        <v>0</v>
      </c>
      <c r="I885" s="39">
        <v>1200</v>
      </c>
      <c r="J885" s="6">
        <f t="shared" si="67"/>
        <v>0.43799999999999994</v>
      </c>
      <c r="K885" s="57">
        <f t="shared" si="68"/>
        <v>525.59999999999991</v>
      </c>
      <c r="L885" s="53">
        <f t="shared" si="69"/>
        <v>525.59999999999991</v>
      </c>
    </row>
    <row r="886" spans="1:12" x14ac:dyDescent="0.2">
      <c r="A886" s="39" t="s">
        <v>2192</v>
      </c>
      <c r="B886" s="10" t="s">
        <v>2193</v>
      </c>
      <c r="C886" s="9" t="s">
        <v>2194</v>
      </c>
      <c r="D886" s="13">
        <v>-24.14302</v>
      </c>
      <c r="E886" s="13">
        <v>19.794060000000002</v>
      </c>
      <c r="F886" s="39">
        <v>30</v>
      </c>
      <c r="G886" s="6">
        <f t="shared" si="65"/>
        <v>1.6424999999999998</v>
      </c>
      <c r="H886" s="49">
        <f t="shared" si="66"/>
        <v>49.274999999999999</v>
      </c>
      <c r="I886" s="39">
        <v>1500</v>
      </c>
      <c r="J886" s="6">
        <f t="shared" si="67"/>
        <v>0.43799999999999994</v>
      </c>
      <c r="K886" s="57">
        <f t="shared" si="68"/>
        <v>656.99999999999989</v>
      </c>
      <c r="L886" s="53">
        <f t="shared" si="69"/>
        <v>706.27499999999986</v>
      </c>
    </row>
    <row r="887" spans="1:12" x14ac:dyDescent="0.2">
      <c r="A887" s="37" t="s">
        <v>2195</v>
      </c>
      <c r="B887" s="5" t="s">
        <v>2196</v>
      </c>
      <c r="C887" s="7" t="s">
        <v>2197</v>
      </c>
      <c r="D887" s="13">
        <v>-24.158300000000001</v>
      </c>
      <c r="E887" s="13">
        <v>19.722670000000001</v>
      </c>
      <c r="F887" s="37">
        <v>116</v>
      </c>
      <c r="G887" s="6">
        <f t="shared" si="65"/>
        <v>1.6424999999999998</v>
      </c>
      <c r="H887" s="49">
        <f t="shared" si="66"/>
        <v>190.52999999999997</v>
      </c>
      <c r="I887" s="37">
        <v>2500</v>
      </c>
      <c r="J887" s="6">
        <f t="shared" si="67"/>
        <v>0.43799999999999994</v>
      </c>
      <c r="K887" s="57">
        <f t="shared" si="68"/>
        <v>1094.9999999999998</v>
      </c>
      <c r="L887" s="53">
        <f t="shared" si="69"/>
        <v>1285.5299999999997</v>
      </c>
    </row>
    <row r="888" spans="1:12" x14ac:dyDescent="0.2">
      <c r="A888" s="39" t="s">
        <v>583</v>
      </c>
      <c r="B888" s="10" t="s">
        <v>2198</v>
      </c>
      <c r="C888" s="9" t="s">
        <v>2199</v>
      </c>
      <c r="D888" s="13">
        <v>-24.13007</v>
      </c>
      <c r="E888" s="13">
        <v>19.830310000000001</v>
      </c>
      <c r="F888" s="39">
        <v>14</v>
      </c>
      <c r="G888" s="6">
        <f t="shared" si="65"/>
        <v>1.6424999999999998</v>
      </c>
      <c r="H888" s="49">
        <f t="shared" si="66"/>
        <v>22.994999999999997</v>
      </c>
      <c r="I888" s="39">
        <v>500</v>
      </c>
      <c r="J888" s="6">
        <f t="shared" si="67"/>
        <v>0.43799999999999994</v>
      </c>
      <c r="K888" s="57">
        <f t="shared" si="68"/>
        <v>218.99999999999997</v>
      </c>
      <c r="L888" s="53">
        <f t="shared" si="69"/>
        <v>241.99499999999998</v>
      </c>
    </row>
    <row r="889" spans="1:12" x14ac:dyDescent="0.2">
      <c r="A889" s="39" t="s">
        <v>2200</v>
      </c>
      <c r="B889" s="10" t="s">
        <v>2201</v>
      </c>
      <c r="C889" s="9" t="s">
        <v>2202</v>
      </c>
      <c r="D889" s="13">
        <v>-24.0929</v>
      </c>
      <c r="E889" s="13">
        <v>19.834790000000002</v>
      </c>
      <c r="F889" s="39">
        <v>25</v>
      </c>
      <c r="G889" s="6">
        <f t="shared" si="65"/>
        <v>1.6424999999999998</v>
      </c>
      <c r="H889" s="49">
        <f t="shared" si="66"/>
        <v>41.062499999999993</v>
      </c>
      <c r="I889" s="39">
        <v>700</v>
      </c>
      <c r="J889" s="6">
        <f t="shared" si="67"/>
        <v>0.43799999999999994</v>
      </c>
      <c r="K889" s="57">
        <f t="shared" si="68"/>
        <v>306.59999999999997</v>
      </c>
      <c r="L889" s="53">
        <f t="shared" si="69"/>
        <v>347.66249999999997</v>
      </c>
    </row>
    <row r="890" spans="1:12" x14ac:dyDescent="0.2">
      <c r="A890" s="37" t="s">
        <v>2203</v>
      </c>
      <c r="B890" s="5" t="s">
        <v>2204</v>
      </c>
      <c r="C890" s="7" t="s">
        <v>2205</v>
      </c>
      <c r="D890" s="13">
        <v>-24.16395</v>
      </c>
      <c r="E890" s="13">
        <v>19.470800000000001</v>
      </c>
      <c r="F890" s="37">
        <v>103</v>
      </c>
      <c r="G890" s="6">
        <f t="shared" si="65"/>
        <v>1.6424999999999998</v>
      </c>
      <c r="H890" s="49">
        <f t="shared" si="66"/>
        <v>169.17749999999998</v>
      </c>
      <c r="I890" s="37">
        <v>905</v>
      </c>
      <c r="J890" s="6">
        <f t="shared" si="67"/>
        <v>0.43799999999999994</v>
      </c>
      <c r="K890" s="57">
        <f t="shared" si="68"/>
        <v>396.38999999999993</v>
      </c>
      <c r="L890" s="53">
        <f t="shared" si="69"/>
        <v>565.56749999999988</v>
      </c>
    </row>
    <row r="891" spans="1:12" x14ac:dyDescent="0.2">
      <c r="A891" s="39" t="s">
        <v>1735</v>
      </c>
      <c r="B891" s="10" t="s">
        <v>2206</v>
      </c>
      <c r="C891" s="9" t="s">
        <v>2207</v>
      </c>
      <c r="D891" s="13" t="s">
        <v>667</v>
      </c>
      <c r="E891" s="13"/>
      <c r="F891" s="39">
        <v>0</v>
      </c>
      <c r="G891" s="6">
        <f t="shared" si="65"/>
        <v>1.6424999999999998</v>
      </c>
      <c r="H891" s="49">
        <f t="shared" si="66"/>
        <v>0</v>
      </c>
      <c r="I891" s="39">
        <v>500</v>
      </c>
      <c r="J891" s="6">
        <f t="shared" si="67"/>
        <v>0.43799999999999994</v>
      </c>
      <c r="K891" s="57">
        <f t="shared" si="68"/>
        <v>218.99999999999997</v>
      </c>
      <c r="L891" s="53">
        <f t="shared" si="69"/>
        <v>218.99999999999997</v>
      </c>
    </row>
    <row r="892" spans="1:12" x14ac:dyDescent="0.2">
      <c r="A892" s="39" t="s">
        <v>2208</v>
      </c>
      <c r="B892" s="10" t="s">
        <v>2209</v>
      </c>
      <c r="C892" s="9" t="s">
        <v>2210</v>
      </c>
      <c r="D892" s="13">
        <v>-24.218910000000001</v>
      </c>
      <c r="E892" s="13">
        <v>19.485900000000001</v>
      </c>
      <c r="F892" s="39">
        <v>15</v>
      </c>
      <c r="G892" s="6">
        <f t="shared" si="65"/>
        <v>1.6424999999999998</v>
      </c>
      <c r="H892" s="49">
        <f t="shared" si="66"/>
        <v>24.637499999999999</v>
      </c>
      <c r="I892" s="39">
        <v>1600</v>
      </c>
      <c r="J892" s="6">
        <f t="shared" si="67"/>
        <v>0.43799999999999994</v>
      </c>
      <c r="K892" s="57">
        <f t="shared" si="68"/>
        <v>700.8</v>
      </c>
      <c r="L892" s="53">
        <f t="shared" si="69"/>
        <v>725.4375</v>
      </c>
    </row>
    <row r="893" spans="1:12" x14ac:dyDescent="0.2">
      <c r="A893" s="39" t="s">
        <v>2211</v>
      </c>
      <c r="B893" s="10" t="s">
        <v>2212</v>
      </c>
      <c r="C893" s="9" t="s">
        <v>2213</v>
      </c>
      <c r="D893" s="13" t="s">
        <v>667</v>
      </c>
      <c r="E893" s="13"/>
      <c r="F893" s="39">
        <v>60</v>
      </c>
      <c r="G893" s="6">
        <f t="shared" si="65"/>
        <v>1.6424999999999998</v>
      </c>
      <c r="H893" s="49">
        <f t="shared" si="66"/>
        <v>98.55</v>
      </c>
      <c r="I893" s="39">
        <v>700</v>
      </c>
      <c r="J893" s="6">
        <f t="shared" si="67"/>
        <v>0.43799999999999994</v>
      </c>
      <c r="K893" s="57">
        <f t="shared" si="68"/>
        <v>306.59999999999997</v>
      </c>
      <c r="L893" s="53">
        <f t="shared" si="69"/>
        <v>405.15</v>
      </c>
    </row>
    <row r="894" spans="1:12" x14ac:dyDescent="0.2">
      <c r="A894" s="37" t="s">
        <v>2214</v>
      </c>
      <c r="B894" s="5" t="s">
        <v>2215</v>
      </c>
      <c r="C894" s="7" t="s">
        <v>2216</v>
      </c>
      <c r="D894" s="13">
        <v>-24.191199999999998</v>
      </c>
      <c r="E894" s="13">
        <v>19.63646</v>
      </c>
      <c r="F894" s="37">
        <v>3</v>
      </c>
      <c r="G894" s="6">
        <f t="shared" si="65"/>
        <v>1.6424999999999998</v>
      </c>
      <c r="H894" s="49">
        <f t="shared" si="66"/>
        <v>4.9274999999999993</v>
      </c>
      <c r="I894" s="37">
        <v>600</v>
      </c>
      <c r="J894" s="6">
        <f t="shared" si="67"/>
        <v>0.43799999999999994</v>
      </c>
      <c r="K894" s="57">
        <f t="shared" si="68"/>
        <v>262.79999999999995</v>
      </c>
      <c r="L894" s="53">
        <f t="shared" si="69"/>
        <v>267.72749999999996</v>
      </c>
    </row>
    <row r="895" spans="1:12" x14ac:dyDescent="0.2">
      <c r="A895" s="37" t="s">
        <v>2195</v>
      </c>
      <c r="B895" s="5" t="s">
        <v>2217</v>
      </c>
      <c r="C895" s="7" t="s">
        <v>2218</v>
      </c>
      <c r="D895" s="13">
        <v>-24.215969999999999</v>
      </c>
      <c r="E895" s="13">
        <v>19.810130000000001</v>
      </c>
      <c r="F895" s="37">
        <v>46</v>
      </c>
      <c r="G895" s="6">
        <f t="shared" si="65"/>
        <v>1.6424999999999998</v>
      </c>
      <c r="H895" s="49">
        <f t="shared" si="66"/>
        <v>75.554999999999993</v>
      </c>
      <c r="I895" s="37">
        <v>700</v>
      </c>
      <c r="J895" s="6">
        <f t="shared" si="67"/>
        <v>0.43799999999999994</v>
      </c>
      <c r="K895" s="57">
        <f t="shared" si="68"/>
        <v>306.59999999999997</v>
      </c>
      <c r="L895" s="53">
        <f t="shared" si="69"/>
        <v>382.15499999999997</v>
      </c>
    </row>
    <row r="896" spans="1:12" x14ac:dyDescent="0.2">
      <c r="A896" s="39" t="s">
        <v>2219</v>
      </c>
      <c r="B896" s="10" t="s">
        <v>2220</v>
      </c>
      <c r="C896" s="9" t="s">
        <v>2221</v>
      </c>
      <c r="D896" s="13">
        <v>-24.351140000000001</v>
      </c>
      <c r="E896" s="13">
        <v>19.51989</v>
      </c>
      <c r="F896" s="39">
        <v>0</v>
      </c>
      <c r="G896" s="6">
        <f t="shared" si="65"/>
        <v>1.6424999999999998</v>
      </c>
      <c r="H896" s="49">
        <f t="shared" si="66"/>
        <v>0</v>
      </c>
      <c r="I896" s="39">
        <v>840</v>
      </c>
      <c r="J896" s="6">
        <f t="shared" si="67"/>
        <v>0.43799999999999994</v>
      </c>
      <c r="K896" s="57">
        <f t="shared" si="68"/>
        <v>367.91999999999996</v>
      </c>
      <c r="L896" s="53">
        <f t="shared" si="69"/>
        <v>367.91999999999996</v>
      </c>
    </row>
    <row r="897" spans="1:12" x14ac:dyDescent="0.2">
      <c r="A897" s="39" t="s">
        <v>2222</v>
      </c>
      <c r="B897" s="10" t="s">
        <v>2223</v>
      </c>
      <c r="C897" s="9" t="s">
        <v>2224</v>
      </c>
      <c r="D897" s="13">
        <v>-24.29852</v>
      </c>
      <c r="E897" s="13">
        <v>19.554259999999999</v>
      </c>
      <c r="F897" s="39">
        <v>0</v>
      </c>
      <c r="G897" s="6">
        <f t="shared" si="65"/>
        <v>1.6424999999999998</v>
      </c>
      <c r="H897" s="49">
        <f t="shared" si="66"/>
        <v>0</v>
      </c>
      <c r="I897" s="39">
        <v>2000</v>
      </c>
      <c r="J897" s="6">
        <f t="shared" si="67"/>
        <v>0.43799999999999994</v>
      </c>
      <c r="K897" s="57">
        <f t="shared" si="68"/>
        <v>875.99999999999989</v>
      </c>
      <c r="L897" s="53">
        <f t="shared" si="69"/>
        <v>875.99999999999989</v>
      </c>
    </row>
    <row r="898" spans="1:12" x14ac:dyDescent="0.2">
      <c r="A898" s="39" t="s">
        <v>2225</v>
      </c>
      <c r="B898" s="10" t="s">
        <v>2226</v>
      </c>
      <c r="C898" s="12" t="s">
        <v>2227</v>
      </c>
      <c r="D898" s="13">
        <v>-24.39076</v>
      </c>
      <c r="E898" s="13">
        <v>19.57714</v>
      </c>
      <c r="F898" s="67">
        <v>6</v>
      </c>
      <c r="G898" s="6">
        <f t="shared" si="65"/>
        <v>1.6424999999999998</v>
      </c>
      <c r="H898" s="49">
        <f t="shared" si="66"/>
        <v>9.8549999999999986</v>
      </c>
      <c r="I898" s="67">
        <v>2240</v>
      </c>
      <c r="J898" s="6">
        <f t="shared" si="67"/>
        <v>0.43799999999999994</v>
      </c>
      <c r="K898" s="57">
        <f t="shared" si="68"/>
        <v>981.11999999999989</v>
      </c>
      <c r="L898" s="53">
        <f t="shared" si="69"/>
        <v>990.97499999999991</v>
      </c>
    </row>
    <row r="899" spans="1:12" x14ac:dyDescent="0.2">
      <c r="A899" s="39" t="s">
        <v>2228</v>
      </c>
      <c r="B899" s="10" t="s">
        <v>2229</v>
      </c>
      <c r="C899" s="12" t="s">
        <v>2230</v>
      </c>
      <c r="D899" s="13">
        <v>-24.37922</v>
      </c>
      <c r="E899" s="13">
        <v>19.638750000000002</v>
      </c>
      <c r="F899" s="67">
        <v>11</v>
      </c>
      <c r="G899" s="6">
        <f t="shared" ref="G899:G962" si="70">0.0045*365</f>
        <v>1.6424999999999998</v>
      </c>
      <c r="H899" s="49">
        <f t="shared" ref="H899:H962" si="71">F899*G899</f>
        <v>18.067499999999999</v>
      </c>
      <c r="I899" s="67">
        <v>800</v>
      </c>
      <c r="J899" s="6">
        <f t="shared" ref="J899:J962" si="72">0.0012*365</f>
        <v>0.43799999999999994</v>
      </c>
      <c r="K899" s="57">
        <f t="shared" ref="K899:K962" si="73">I899*J899</f>
        <v>350.4</v>
      </c>
      <c r="L899" s="53">
        <f t="shared" ref="L899:L962" si="74">K899+H899</f>
        <v>368.46749999999997</v>
      </c>
    </row>
    <row r="900" spans="1:12" x14ac:dyDescent="0.2">
      <c r="A900" s="39" t="s">
        <v>1155</v>
      </c>
      <c r="B900" s="10" t="s">
        <v>2231</v>
      </c>
      <c r="C900" s="12" t="s">
        <v>2232</v>
      </c>
      <c r="D900" s="13">
        <v>-24.34252</v>
      </c>
      <c r="E900" s="13">
        <v>19.648409999999998</v>
      </c>
      <c r="F900" s="67">
        <v>14</v>
      </c>
      <c r="G900" s="6">
        <f t="shared" si="70"/>
        <v>1.6424999999999998</v>
      </c>
      <c r="H900" s="49">
        <f t="shared" si="71"/>
        <v>22.994999999999997</v>
      </c>
      <c r="I900" s="67">
        <v>1400</v>
      </c>
      <c r="J900" s="6">
        <f t="shared" si="72"/>
        <v>0.43799999999999994</v>
      </c>
      <c r="K900" s="57">
        <f t="shared" si="73"/>
        <v>613.19999999999993</v>
      </c>
      <c r="L900" s="53">
        <f t="shared" si="74"/>
        <v>636.19499999999994</v>
      </c>
    </row>
    <row r="901" spans="1:12" x14ac:dyDescent="0.2">
      <c r="A901" s="37" t="s">
        <v>2233</v>
      </c>
      <c r="B901" s="5" t="s">
        <v>2234</v>
      </c>
      <c r="C901" s="7" t="s">
        <v>2235</v>
      </c>
      <c r="D901" s="13">
        <v>-24.27703</v>
      </c>
      <c r="E901" s="13">
        <v>19.795719999999999</v>
      </c>
      <c r="F901" s="37">
        <v>0</v>
      </c>
      <c r="G901" s="6">
        <f t="shared" si="70"/>
        <v>1.6424999999999998</v>
      </c>
      <c r="H901" s="49">
        <f t="shared" si="71"/>
        <v>0</v>
      </c>
      <c r="I901" s="37">
        <v>1400</v>
      </c>
      <c r="J901" s="6">
        <f t="shared" si="72"/>
        <v>0.43799999999999994</v>
      </c>
      <c r="K901" s="57">
        <f t="shared" si="73"/>
        <v>613.19999999999993</v>
      </c>
      <c r="L901" s="53">
        <f t="shared" si="74"/>
        <v>613.19999999999993</v>
      </c>
    </row>
    <row r="902" spans="1:12" x14ac:dyDescent="0.2">
      <c r="A902" s="39" t="s">
        <v>2236</v>
      </c>
      <c r="B902" s="10" t="s">
        <v>2237</v>
      </c>
      <c r="C902" s="9" t="s">
        <v>2238</v>
      </c>
      <c r="D902" s="13" t="s">
        <v>667</v>
      </c>
      <c r="E902" s="13"/>
      <c r="F902" s="63">
        <v>25</v>
      </c>
      <c r="G902" s="6">
        <f t="shared" si="70"/>
        <v>1.6424999999999998</v>
      </c>
      <c r="H902" s="49">
        <f t="shared" si="71"/>
        <v>41.062499999999993</v>
      </c>
      <c r="I902" s="72">
        <v>2000</v>
      </c>
      <c r="J902" s="6">
        <f t="shared" si="72"/>
        <v>0.43799999999999994</v>
      </c>
      <c r="K902" s="57">
        <f t="shared" si="73"/>
        <v>875.99999999999989</v>
      </c>
      <c r="L902" s="53">
        <f t="shared" si="74"/>
        <v>917.06249999999989</v>
      </c>
    </row>
    <row r="903" spans="1:12" x14ac:dyDescent="0.2">
      <c r="A903" s="39" t="s">
        <v>2239</v>
      </c>
      <c r="B903" s="10" t="s">
        <v>2240</v>
      </c>
      <c r="C903" s="12" t="s">
        <v>2241</v>
      </c>
      <c r="D903" s="13">
        <v>-24.426639999999999</v>
      </c>
      <c r="E903" s="13">
        <v>19.715029999999999</v>
      </c>
      <c r="F903" s="67">
        <v>0</v>
      </c>
      <c r="G903" s="6">
        <f t="shared" si="70"/>
        <v>1.6424999999999998</v>
      </c>
      <c r="H903" s="49">
        <f t="shared" si="71"/>
        <v>0</v>
      </c>
      <c r="I903" s="67">
        <v>1200</v>
      </c>
      <c r="J903" s="6">
        <f t="shared" si="72"/>
        <v>0.43799999999999994</v>
      </c>
      <c r="K903" s="57">
        <f t="shared" si="73"/>
        <v>525.59999999999991</v>
      </c>
      <c r="L903" s="53">
        <f t="shared" si="74"/>
        <v>525.59999999999991</v>
      </c>
    </row>
    <row r="904" spans="1:12" x14ac:dyDescent="0.2">
      <c r="A904" s="39" t="s">
        <v>2242</v>
      </c>
      <c r="B904" s="10" t="s">
        <v>2243</v>
      </c>
      <c r="C904" s="12" t="s">
        <v>2244</v>
      </c>
      <c r="D904" s="13">
        <v>-24.364370000000001</v>
      </c>
      <c r="E904" s="13">
        <v>19.747129999999999</v>
      </c>
      <c r="F904" s="67">
        <v>16</v>
      </c>
      <c r="G904" s="6">
        <f t="shared" si="70"/>
        <v>1.6424999999999998</v>
      </c>
      <c r="H904" s="49">
        <f t="shared" si="71"/>
        <v>26.279999999999998</v>
      </c>
      <c r="I904" s="67">
        <v>1200</v>
      </c>
      <c r="J904" s="6">
        <f t="shared" si="72"/>
        <v>0.43799999999999994</v>
      </c>
      <c r="K904" s="57">
        <f t="shared" si="73"/>
        <v>525.59999999999991</v>
      </c>
      <c r="L904" s="53">
        <f t="shared" si="74"/>
        <v>551.87999999999988</v>
      </c>
    </row>
    <row r="905" spans="1:12" x14ac:dyDescent="0.2">
      <c r="A905" s="39" t="s">
        <v>2245</v>
      </c>
      <c r="B905" s="10" t="s">
        <v>2246</v>
      </c>
      <c r="C905" s="12" t="s">
        <v>2247</v>
      </c>
      <c r="D905" s="13">
        <v>-24.375050000000002</v>
      </c>
      <c r="E905" s="13">
        <v>19.778130000000001</v>
      </c>
      <c r="F905" s="67">
        <v>30</v>
      </c>
      <c r="G905" s="6">
        <f t="shared" si="70"/>
        <v>1.6424999999999998</v>
      </c>
      <c r="H905" s="49">
        <f t="shared" si="71"/>
        <v>49.274999999999999</v>
      </c>
      <c r="I905" s="67">
        <v>1400</v>
      </c>
      <c r="J905" s="6">
        <f t="shared" si="72"/>
        <v>0.43799999999999994</v>
      </c>
      <c r="K905" s="57">
        <f t="shared" si="73"/>
        <v>613.19999999999993</v>
      </c>
      <c r="L905" s="53">
        <f t="shared" si="74"/>
        <v>662.47499999999991</v>
      </c>
    </row>
    <row r="906" spans="1:12" x14ac:dyDescent="0.2">
      <c r="A906" s="39" t="s">
        <v>2248</v>
      </c>
      <c r="B906" s="10" t="s">
        <v>2249</v>
      </c>
      <c r="C906" s="12" t="s">
        <v>2250</v>
      </c>
      <c r="D906" s="13">
        <v>-24.443899999999999</v>
      </c>
      <c r="E906" s="13">
        <v>19.79477</v>
      </c>
      <c r="F906" s="67">
        <v>36</v>
      </c>
      <c r="G906" s="6">
        <f t="shared" si="70"/>
        <v>1.6424999999999998</v>
      </c>
      <c r="H906" s="49">
        <f t="shared" si="71"/>
        <v>59.129999999999995</v>
      </c>
      <c r="I906" s="67">
        <v>1000</v>
      </c>
      <c r="J906" s="6">
        <f t="shared" si="72"/>
        <v>0.43799999999999994</v>
      </c>
      <c r="K906" s="57">
        <f t="shared" si="73"/>
        <v>437.99999999999994</v>
      </c>
      <c r="L906" s="53">
        <f t="shared" si="74"/>
        <v>497.12999999999994</v>
      </c>
    </row>
    <row r="907" spans="1:12" x14ac:dyDescent="0.2">
      <c r="A907" s="38" t="s">
        <v>2251</v>
      </c>
      <c r="B907" s="5" t="s">
        <v>2252</v>
      </c>
      <c r="C907" s="5"/>
      <c r="D907" s="6">
        <v>-23.943519999999999</v>
      </c>
      <c r="E907" s="6">
        <v>19.113689999999998</v>
      </c>
      <c r="F907" s="38">
        <v>56</v>
      </c>
      <c r="G907" s="6">
        <f t="shared" si="70"/>
        <v>1.6424999999999998</v>
      </c>
      <c r="H907" s="49">
        <f t="shared" si="71"/>
        <v>91.97999999999999</v>
      </c>
      <c r="I907" s="38">
        <v>1000</v>
      </c>
      <c r="J907" s="6">
        <f t="shared" si="72"/>
        <v>0.43799999999999994</v>
      </c>
      <c r="K907" s="57">
        <f t="shared" si="73"/>
        <v>437.99999999999994</v>
      </c>
      <c r="L907" s="53">
        <f t="shared" si="74"/>
        <v>529.9799999999999</v>
      </c>
    </row>
    <row r="908" spans="1:12" x14ac:dyDescent="0.2">
      <c r="A908" s="39" t="s">
        <v>2253</v>
      </c>
      <c r="B908" s="10" t="s">
        <v>2254</v>
      </c>
      <c r="C908" s="9" t="s">
        <v>2255</v>
      </c>
      <c r="D908" s="13">
        <v>-24.166930000000001</v>
      </c>
      <c r="E908" s="13">
        <v>19.982510000000001</v>
      </c>
      <c r="F908" s="39">
        <v>40</v>
      </c>
      <c r="G908" s="6">
        <f t="shared" si="70"/>
        <v>1.6424999999999998</v>
      </c>
      <c r="H908" s="49">
        <f t="shared" si="71"/>
        <v>65.699999999999989</v>
      </c>
      <c r="I908" s="39">
        <v>1100</v>
      </c>
      <c r="J908" s="6">
        <f t="shared" si="72"/>
        <v>0.43799999999999994</v>
      </c>
      <c r="K908" s="57">
        <f t="shared" si="73"/>
        <v>481.79999999999995</v>
      </c>
      <c r="L908" s="53">
        <f t="shared" si="74"/>
        <v>547.5</v>
      </c>
    </row>
    <row r="909" spans="1:12" x14ac:dyDescent="0.2">
      <c r="A909" s="39" t="s">
        <v>533</v>
      </c>
      <c r="B909" s="10" t="s">
        <v>2256</v>
      </c>
      <c r="C909" s="9" t="s">
        <v>2257</v>
      </c>
      <c r="D909" s="13" t="s">
        <v>667</v>
      </c>
      <c r="E909" s="13"/>
      <c r="F909" s="39">
        <v>0</v>
      </c>
      <c r="G909" s="6">
        <f t="shared" si="70"/>
        <v>1.6424999999999998</v>
      </c>
      <c r="H909" s="49">
        <f t="shared" si="71"/>
        <v>0</v>
      </c>
      <c r="I909" s="39">
        <v>700</v>
      </c>
      <c r="J909" s="6">
        <f t="shared" si="72"/>
        <v>0.43799999999999994</v>
      </c>
      <c r="K909" s="57">
        <f t="shared" si="73"/>
        <v>306.59999999999997</v>
      </c>
      <c r="L909" s="53">
        <f t="shared" si="74"/>
        <v>306.59999999999997</v>
      </c>
    </row>
    <row r="910" spans="1:12" x14ac:dyDescent="0.2">
      <c r="A910" s="39" t="s">
        <v>2258</v>
      </c>
      <c r="B910" s="10" t="s">
        <v>2259</v>
      </c>
      <c r="C910" s="9" t="s">
        <v>2260</v>
      </c>
      <c r="D910" s="13">
        <v>-24.173570000000002</v>
      </c>
      <c r="E910" s="13">
        <v>19.89378</v>
      </c>
      <c r="F910" s="39">
        <v>30</v>
      </c>
      <c r="G910" s="6">
        <f t="shared" si="70"/>
        <v>1.6424999999999998</v>
      </c>
      <c r="H910" s="49">
        <f t="shared" si="71"/>
        <v>49.274999999999999</v>
      </c>
      <c r="I910" s="39">
        <v>1000</v>
      </c>
      <c r="J910" s="6">
        <f t="shared" si="72"/>
        <v>0.43799999999999994</v>
      </c>
      <c r="K910" s="57">
        <f t="shared" si="73"/>
        <v>437.99999999999994</v>
      </c>
      <c r="L910" s="53">
        <f t="shared" si="74"/>
        <v>487.27499999999992</v>
      </c>
    </row>
    <row r="911" spans="1:12" x14ac:dyDescent="0.2">
      <c r="A911" s="39" t="s">
        <v>2258</v>
      </c>
      <c r="B911" s="10" t="s">
        <v>2261</v>
      </c>
      <c r="C911" s="9" t="s">
        <v>2262</v>
      </c>
      <c r="D911" s="13">
        <v>-24.221080000000001</v>
      </c>
      <c r="E911" s="13">
        <v>19.892009999999999</v>
      </c>
      <c r="F911" s="39">
        <v>100</v>
      </c>
      <c r="G911" s="6">
        <f t="shared" si="70"/>
        <v>1.6424999999999998</v>
      </c>
      <c r="H911" s="49">
        <f t="shared" si="71"/>
        <v>164.24999999999997</v>
      </c>
      <c r="I911" s="39">
        <v>600</v>
      </c>
      <c r="J911" s="6">
        <f t="shared" si="72"/>
        <v>0.43799999999999994</v>
      </c>
      <c r="K911" s="57">
        <f t="shared" si="73"/>
        <v>262.79999999999995</v>
      </c>
      <c r="L911" s="53">
        <f t="shared" si="74"/>
        <v>427.04999999999995</v>
      </c>
    </row>
    <row r="912" spans="1:12" x14ac:dyDescent="0.2">
      <c r="A912" s="39" t="s">
        <v>2263</v>
      </c>
      <c r="B912" s="10" t="s">
        <v>2264</v>
      </c>
      <c r="C912" s="9" t="s">
        <v>2265</v>
      </c>
      <c r="D912" s="13">
        <v>-24.208130000000001</v>
      </c>
      <c r="E912" s="13">
        <v>19.953589999999998</v>
      </c>
      <c r="F912" s="39">
        <v>16</v>
      </c>
      <c r="G912" s="6">
        <f t="shared" si="70"/>
        <v>1.6424999999999998</v>
      </c>
      <c r="H912" s="49">
        <f t="shared" si="71"/>
        <v>26.279999999999998</v>
      </c>
      <c r="I912" s="39">
        <v>1500</v>
      </c>
      <c r="J912" s="6">
        <f t="shared" si="72"/>
        <v>0.43799999999999994</v>
      </c>
      <c r="K912" s="57">
        <f t="shared" si="73"/>
        <v>656.99999999999989</v>
      </c>
      <c r="L912" s="53">
        <f t="shared" si="74"/>
        <v>683.27999999999986</v>
      </c>
    </row>
    <row r="913" spans="1:12" x14ac:dyDescent="0.2">
      <c r="A913" s="39" t="s">
        <v>2263</v>
      </c>
      <c r="B913" s="10" t="s">
        <v>2266</v>
      </c>
      <c r="C913" s="9" t="s">
        <v>2267</v>
      </c>
      <c r="D913" s="13">
        <v>-24.24147</v>
      </c>
      <c r="E913" s="13">
        <v>19.967860000000002</v>
      </c>
      <c r="F913" s="39">
        <v>100</v>
      </c>
      <c r="G913" s="6">
        <f t="shared" si="70"/>
        <v>1.6424999999999998</v>
      </c>
      <c r="H913" s="49">
        <f t="shared" si="71"/>
        <v>164.24999999999997</v>
      </c>
      <c r="I913" s="39">
        <v>600</v>
      </c>
      <c r="J913" s="6">
        <f t="shared" si="72"/>
        <v>0.43799999999999994</v>
      </c>
      <c r="K913" s="57">
        <f t="shared" si="73"/>
        <v>262.79999999999995</v>
      </c>
      <c r="L913" s="53">
        <f t="shared" si="74"/>
        <v>427.04999999999995</v>
      </c>
    </row>
    <row r="914" spans="1:12" x14ac:dyDescent="0.2">
      <c r="A914" s="39" t="s">
        <v>2268</v>
      </c>
      <c r="B914" s="10" t="s">
        <v>2269</v>
      </c>
      <c r="C914" s="9" t="s">
        <v>2270</v>
      </c>
      <c r="D914" s="13">
        <v>-24.299720000000001</v>
      </c>
      <c r="E914" s="13">
        <v>19.000050000000002</v>
      </c>
      <c r="F914" s="39">
        <v>350</v>
      </c>
      <c r="G914" s="6">
        <f t="shared" si="70"/>
        <v>1.6424999999999998</v>
      </c>
      <c r="H914" s="49">
        <f t="shared" si="71"/>
        <v>574.875</v>
      </c>
      <c r="I914" s="39">
        <v>1000</v>
      </c>
      <c r="J914" s="6">
        <f t="shared" si="72"/>
        <v>0.43799999999999994</v>
      </c>
      <c r="K914" s="57">
        <f t="shared" si="73"/>
        <v>437.99999999999994</v>
      </c>
      <c r="L914" s="53">
        <f t="shared" si="74"/>
        <v>1012.875</v>
      </c>
    </row>
    <row r="915" spans="1:12" x14ac:dyDescent="0.2">
      <c r="A915" s="39" t="s">
        <v>2271</v>
      </c>
      <c r="B915" s="10" t="s">
        <v>2272</v>
      </c>
      <c r="C915" s="12" t="s">
        <v>2273</v>
      </c>
      <c r="D915" s="13">
        <v>-24.349</v>
      </c>
      <c r="E915" s="13">
        <v>19.89113</v>
      </c>
      <c r="F915" s="67">
        <v>60</v>
      </c>
      <c r="G915" s="6">
        <f t="shared" si="70"/>
        <v>1.6424999999999998</v>
      </c>
      <c r="H915" s="49">
        <f t="shared" si="71"/>
        <v>98.55</v>
      </c>
      <c r="I915" s="67">
        <v>1200</v>
      </c>
      <c r="J915" s="6">
        <f t="shared" si="72"/>
        <v>0.43799999999999994</v>
      </c>
      <c r="K915" s="57">
        <f t="shared" si="73"/>
        <v>525.59999999999991</v>
      </c>
      <c r="L915" s="53">
        <f t="shared" si="74"/>
        <v>624.14999999999986</v>
      </c>
    </row>
    <row r="916" spans="1:12" x14ac:dyDescent="0.2">
      <c r="A916" s="39" t="s">
        <v>2274</v>
      </c>
      <c r="B916" s="10" t="s">
        <v>2275</v>
      </c>
      <c r="C916" s="12" t="s">
        <v>2276</v>
      </c>
      <c r="D916" s="13">
        <v>-24.37904</v>
      </c>
      <c r="E916" s="13">
        <v>19.963539999999998</v>
      </c>
      <c r="F916" s="67">
        <v>29</v>
      </c>
      <c r="G916" s="6">
        <f t="shared" si="70"/>
        <v>1.6424999999999998</v>
      </c>
      <c r="H916" s="49">
        <f t="shared" si="71"/>
        <v>47.632499999999993</v>
      </c>
      <c r="I916" s="67">
        <v>1480</v>
      </c>
      <c r="J916" s="6">
        <f t="shared" si="72"/>
        <v>0.43799999999999994</v>
      </c>
      <c r="K916" s="57">
        <f t="shared" si="73"/>
        <v>648.2399999999999</v>
      </c>
      <c r="L916" s="53">
        <f t="shared" si="74"/>
        <v>695.87249999999995</v>
      </c>
    </row>
    <row r="917" spans="1:12" x14ac:dyDescent="0.2">
      <c r="A917" s="39" t="s">
        <v>2277</v>
      </c>
      <c r="B917" s="10" t="s">
        <v>2278</v>
      </c>
      <c r="C917" s="12" t="s">
        <v>2279</v>
      </c>
      <c r="D917" s="13">
        <v>-24.475539999999999</v>
      </c>
      <c r="E917" s="13">
        <v>19.849550000000001</v>
      </c>
      <c r="F917" s="67">
        <v>200</v>
      </c>
      <c r="G917" s="6">
        <f t="shared" si="70"/>
        <v>1.6424999999999998</v>
      </c>
      <c r="H917" s="49">
        <f t="shared" si="71"/>
        <v>328.49999999999994</v>
      </c>
      <c r="I917" s="67">
        <v>1025</v>
      </c>
      <c r="J917" s="6">
        <f t="shared" si="72"/>
        <v>0.43799999999999994</v>
      </c>
      <c r="K917" s="57">
        <f t="shared" si="73"/>
        <v>448.94999999999993</v>
      </c>
      <c r="L917" s="53">
        <f t="shared" si="74"/>
        <v>777.44999999999982</v>
      </c>
    </row>
    <row r="918" spans="1:12" x14ac:dyDescent="0.2">
      <c r="A918" s="39" t="s">
        <v>2280</v>
      </c>
      <c r="B918" s="10" t="s">
        <v>2281</v>
      </c>
      <c r="C918" s="12" t="s">
        <v>2282</v>
      </c>
      <c r="D918" s="13">
        <v>-24.489270000000001</v>
      </c>
      <c r="E918" s="13">
        <v>19.967189999999999</v>
      </c>
      <c r="F918" s="67">
        <v>4</v>
      </c>
      <c r="G918" s="6">
        <f t="shared" si="70"/>
        <v>1.6424999999999998</v>
      </c>
      <c r="H918" s="49">
        <f t="shared" si="71"/>
        <v>6.5699999999999994</v>
      </c>
      <c r="I918" s="67">
        <v>1500</v>
      </c>
      <c r="J918" s="6">
        <f t="shared" si="72"/>
        <v>0.43799999999999994</v>
      </c>
      <c r="K918" s="57">
        <f t="shared" si="73"/>
        <v>656.99999999999989</v>
      </c>
      <c r="L918" s="53">
        <f t="shared" si="74"/>
        <v>663.56999999999994</v>
      </c>
    </row>
    <row r="919" spans="1:12" x14ac:dyDescent="0.2">
      <c r="A919" s="38" t="s">
        <v>2283</v>
      </c>
      <c r="B919" s="5" t="s">
        <v>2284</v>
      </c>
      <c r="C919" s="5"/>
      <c r="D919" s="6">
        <v>-23.91902</v>
      </c>
      <c r="E919" s="6">
        <v>19.903929999999999</v>
      </c>
      <c r="F919" s="38">
        <v>100</v>
      </c>
      <c r="G919" s="6">
        <f t="shared" si="70"/>
        <v>1.6424999999999998</v>
      </c>
      <c r="H919" s="49">
        <f t="shared" si="71"/>
        <v>164.24999999999997</v>
      </c>
      <c r="I919" s="38">
        <v>2500</v>
      </c>
      <c r="J919" s="6">
        <f t="shared" si="72"/>
        <v>0.43799999999999994</v>
      </c>
      <c r="K919" s="57">
        <f t="shared" si="73"/>
        <v>1094.9999999999998</v>
      </c>
      <c r="L919" s="53">
        <f t="shared" si="74"/>
        <v>1259.2499999999998</v>
      </c>
    </row>
    <row r="920" spans="1:12" x14ac:dyDescent="0.2">
      <c r="A920" s="38" t="s">
        <v>2285</v>
      </c>
      <c r="B920" s="5" t="s">
        <v>2286</v>
      </c>
      <c r="C920" s="5"/>
      <c r="D920" s="6">
        <v>-23.932469999999999</v>
      </c>
      <c r="E920" s="6">
        <v>19.996359999999999</v>
      </c>
      <c r="F920" s="38">
        <v>24</v>
      </c>
      <c r="G920" s="6">
        <f t="shared" si="70"/>
        <v>1.6424999999999998</v>
      </c>
      <c r="H920" s="49">
        <f t="shared" si="71"/>
        <v>39.419999999999995</v>
      </c>
      <c r="I920" s="38">
        <v>1700</v>
      </c>
      <c r="J920" s="6">
        <f t="shared" si="72"/>
        <v>0.43799999999999994</v>
      </c>
      <c r="K920" s="57">
        <f t="shared" si="73"/>
        <v>744.59999999999991</v>
      </c>
      <c r="L920" s="53">
        <f t="shared" si="74"/>
        <v>784.01999999999987</v>
      </c>
    </row>
    <row r="921" spans="1:12" x14ac:dyDescent="0.2">
      <c r="A921" s="38" t="s">
        <v>2287</v>
      </c>
      <c r="B921" s="5" t="s">
        <v>2288</v>
      </c>
      <c r="C921" s="5">
        <v>461</v>
      </c>
      <c r="D921" s="6">
        <v>-24.0303</v>
      </c>
      <c r="E921" s="6">
        <v>19.87988</v>
      </c>
      <c r="F921" s="38">
        <v>145</v>
      </c>
      <c r="G921" s="6">
        <f t="shared" si="70"/>
        <v>1.6424999999999998</v>
      </c>
      <c r="H921" s="49">
        <f t="shared" si="71"/>
        <v>238.16249999999997</v>
      </c>
      <c r="I921" s="38">
        <v>1050</v>
      </c>
      <c r="J921" s="6">
        <f t="shared" si="72"/>
        <v>0.43799999999999994</v>
      </c>
      <c r="K921" s="57">
        <f t="shared" si="73"/>
        <v>459.89999999999992</v>
      </c>
      <c r="L921" s="53">
        <f t="shared" si="74"/>
        <v>698.06249999999989</v>
      </c>
    </row>
    <row r="922" spans="1:12" x14ac:dyDescent="0.2">
      <c r="A922" s="38" t="s">
        <v>2289</v>
      </c>
      <c r="B922" s="5" t="s">
        <v>2290</v>
      </c>
      <c r="C922" s="5"/>
      <c r="D922" s="6">
        <v>-24.03612</v>
      </c>
      <c r="E922" s="6">
        <v>19.978639999999999</v>
      </c>
      <c r="F922" s="38">
        <v>40</v>
      </c>
      <c r="G922" s="6">
        <f t="shared" si="70"/>
        <v>1.6424999999999998</v>
      </c>
      <c r="H922" s="49">
        <f t="shared" si="71"/>
        <v>65.699999999999989</v>
      </c>
      <c r="I922" s="38">
        <v>2000</v>
      </c>
      <c r="J922" s="6">
        <f t="shared" si="72"/>
        <v>0.43799999999999994</v>
      </c>
      <c r="K922" s="57">
        <f t="shared" si="73"/>
        <v>875.99999999999989</v>
      </c>
      <c r="L922" s="53">
        <f t="shared" si="74"/>
        <v>941.69999999999982</v>
      </c>
    </row>
    <row r="923" spans="1:12" x14ac:dyDescent="0.2">
      <c r="A923" s="39" t="s">
        <v>2291</v>
      </c>
      <c r="B923" s="10" t="s">
        <v>2292</v>
      </c>
      <c r="C923" s="9" t="s">
        <v>2293</v>
      </c>
      <c r="D923" s="13">
        <v>-24.10708</v>
      </c>
      <c r="E923" s="13">
        <v>19.89188</v>
      </c>
      <c r="F923" s="39">
        <v>80</v>
      </c>
      <c r="G923" s="6">
        <f t="shared" si="70"/>
        <v>1.6424999999999998</v>
      </c>
      <c r="H923" s="49">
        <f t="shared" si="71"/>
        <v>131.39999999999998</v>
      </c>
      <c r="I923" s="39">
        <v>1500</v>
      </c>
      <c r="J923" s="6">
        <f t="shared" si="72"/>
        <v>0.43799999999999994</v>
      </c>
      <c r="K923" s="57">
        <f t="shared" si="73"/>
        <v>656.99999999999989</v>
      </c>
      <c r="L923" s="53">
        <f t="shared" si="74"/>
        <v>788.39999999999986</v>
      </c>
    </row>
    <row r="924" spans="1:12" x14ac:dyDescent="0.2">
      <c r="A924" s="39" t="s">
        <v>2294</v>
      </c>
      <c r="B924" s="10" t="s">
        <v>2295</v>
      </c>
      <c r="C924" s="12" t="s">
        <v>2296</v>
      </c>
      <c r="D924" s="13">
        <v>-25.247920000000001</v>
      </c>
      <c r="E924" s="13">
        <v>19.805779999999999</v>
      </c>
      <c r="F924" s="67">
        <v>31</v>
      </c>
      <c r="G924" s="6">
        <f t="shared" si="70"/>
        <v>1.6424999999999998</v>
      </c>
      <c r="H924" s="49">
        <f t="shared" si="71"/>
        <v>50.917499999999997</v>
      </c>
      <c r="I924" s="67">
        <v>779</v>
      </c>
      <c r="J924" s="6">
        <f t="shared" si="72"/>
        <v>0.43799999999999994</v>
      </c>
      <c r="K924" s="57">
        <f t="shared" si="73"/>
        <v>341.20199999999994</v>
      </c>
      <c r="L924" s="53">
        <f t="shared" si="74"/>
        <v>392.11949999999996</v>
      </c>
    </row>
    <row r="925" spans="1:12" x14ac:dyDescent="0.2">
      <c r="A925" s="39" t="s">
        <v>1074</v>
      </c>
      <c r="B925" s="10" t="s">
        <v>2297</v>
      </c>
      <c r="C925" s="9" t="s">
        <v>2298</v>
      </c>
      <c r="D925" s="13" t="s">
        <v>667</v>
      </c>
      <c r="E925" s="13"/>
      <c r="F925" s="63"/>
      <c r="G925" s="6">
        <f t="shared" si="70"/>
        <v>1.6424999999999998</v>
      </c>
      <c r="H925" s="49">
        <f t="shared" si="71"/>
        <v>0</v>
      </c>
      <c r="I925" s="72">
        <v>1200</v>
      </c>
      <c r="J925" s="6">
        <f t="shared" si="72"/>
        <v>0.43799999999999994</v>
      </c>
      <c r="K925" s="57">
        <f t="shared" si="73"/>
        <v>525.59999999999991</v>
      </c>
      <c r="L925" s="53">
        <f t="shared" si="74"/>
        <v>525.59999999999991</v>
      </c>
    </row>
    <row r="926" spans="1:12" x14ac:dyDescent="0.2">
      <c r="A926" s="39" t="s">
        <v>2299</v>
      </c>
      <c r="B926" s="10" t="s">
        <v>2300</v>
      </c>
      <c r="C926" s="12" t="s">
        <v>2301</v>
      </c>
      <c r="D926" s="13">
        <v>-25.378679999999999</v>
      </c>
      <c r="E926" s="13">
        <v>19.421849999999999</v>
      </c>
      <c r="F926" s="67">
        <v>0</v>
      </c>
      <c r="G926" s="6">
        <f t="shared" si="70"/>
        <v>1.6424999999999998</v>
      </c>
      <c r="H926" s="49">
        <f t="shared" si="71"/>
        <v>0</v>
      </c>
      <c r="I926" s="67">
        <v>1200</v>
      </c>
      <c r="J926" s="6">
        <f t="shared" si="72"/>
        <v>0.43799999999999994</v>
      </c>
      <c r="K926" s="57">
        <f t="shared" si="73"/>
        <v>525.59999999999991</v>
      </c>
      <c r="L926" s="53">
        <f t="shared" si="74"/>
        <v>525.59999999999991</v>
      </c>
    </row>
    <row r="927" spans="1:12" x14ac:dyDescent="0.2">
      <c r="A927" s="39" t="s">
        <v>2302</v>
      </c>
      <c r="B927" s="10" t="s">
        <v>2303</v>
      </c>
      <c r="C927" s="12" t="s">
        <v>2304</v>
      </c>
      <c r="D927" s="13">
        <v>-25.247920000000001</v>
      </c>
      <c r="E927" s="13">
        <v>19.805779999999999</v>
      </c>
      <c r="F927" s="67">
        <v>31</v>
      </c>
      <c r="G927" s="6">
        <f t="shared" si="70"/>
        <v>1.6424999999999998</v>
      </c>
      <c r="H927" s="49">
        <f t="shared" si="71"/>
        <v>50.917499999999997</v>
      </c>
      <c r="I927" s="67">
        <v>1450</v>
      </c>
      <c r="J927" s="6">
        <f t="shared" si="72"/>
        <v>0.43799999999999994</v>
      </c>
      <c r="K927" s="57">
        <f t="shared" si="73"/>
        <v>635.09999999999991</v>
      </c>
      <c r="L927" s="53">
        <f t="shared" si="74"/>
        <v>686.01749999999993</v>
      </c>
    </row>
    <row r="928" spans="1:12" x14ac:dyDescent="0.2">
      <c r="A928" s="39" t="s">
        <v>2305</v>
      </c>
      <c r="B928" s="10" t="s">
        <v>2306</v>
      </c>
      <c r="C928" s="9" t="s">
        <v>2307</v>
      </c>
      <c r="D928" s="13" t="s">
        <v>667</v>
      </c>
      <c r="E928" s="13"/>
      <c r="F928" s="63">
        <v>22</v>
      </c>
      <c r="G928" s="6">
        <f t="shared" si="70"/>
        <v>1.6424999999999998</v>
      </c>
      <c r="H928" s="49">
        <f t="shared" si="71"/>
        <v>36.134999999999998</v>
      </c>
      <c r="I928" s="72">
        <v>1572</v>
      </c>
      <c r="J928" s="6">
        <f t="shared" si="72"/>
        <v>0.43799999999999994</v>
      </c>
      <c r="K928" s="57">
        <f t="shared" si="73"/>
        <v>688.53599999999994</v>
      </c>
      <c r="L928" s="53">
        <f t="shared" si="74"/>
        <v>724.67099999999994</v>
      </c>
    </row>
    <row r="929" spans="1:12" x14ac:dyDescent="0.2">
      <c r="A929" s="39" t="s">
        <v>2308</v>
      </c>
      <c r="B929" s="10" t="s">
        <v>2309</v>
      </c>
      <c r="C929" s="12" t="s">
        <v>2310</v>
      </c>
      <c r="D929" s="13">
        <v>-25.362369999999999</v>
      </c>
      <c r="E929" s="13">
        <v>19.813659999999999</v>
      </c>
      <c r="F929" s="67">
        <v>0</v>
      </c>
      <c r="G929" s="6">
        <f t="shared" si="70"/>
        <v>1.6424999999999998</v>
      </c>
      <c r="H929" s="49">
        <f t="shared" si="71"/>
        <v>0</v>
      </c>
      <c r="I929" s="67">
        <v>800</v>
      </c>
      <c r="J929" s="6">
        <f t="shared" si="72"/>
        <v>0.43799999999999994</v>
      </c>
      <c r="K929" s="57">
        <f t="shared" si="73"/>
        <v>350.4</v>
      </c>
      <c r="L929" s="53">
        <f t="shared" si="74"/>
        <v>350.4</v>
      </c>
    </row>
    <row r="930" spans="1:12" x14ac:dyDescent="0.2">
      <c r="A930" s="39" t="s">
        <v>2311</v>
      </c>
      <c r="B930" s="10" t="s">
        <v>2309</v>
      </c>
      <c r="C930" s="9" t="s">
        <v>2312</v>
      </c>
      <c r="D930" s="13" t="s">
        <v>667</v>
      </c>
      <c r="E930" s="13"/>
      <c r="F930" s="63"/>
      <c r="G930" s="6">
        <f t="shared" si="70"/>
        <v>1.6424999999999998</v>
      </c>
      <c r="H930" s="49">
        <f t="shared" si="71"/>
        <v>0</v>
      </c>
      <c r="I930" s="72">
        <v>1000</v>
      </c>
      <c r="J930" s="6">
        <f t="shared" si="72"/>
        <v>0.43799999999999994</v>
      </c>
      <c r="K930" s="57">
        <f t="shared" si="73"/>
        <v>437.99999999999994</v>
      </c>
      <c r="L930" s="53">
        <f t="shared" si="74"/>
        <v>437.99999999999994</v>
      </c>
    </row>
    <row r="931" spans="1:12" x14ac:dyDescent="0.2">
      <c r="A931" s="39" t="s">
        <v>406</v>
      </c>
      <c r="B931" s="10" t="s">
        <v>2313</v>
      </c>
      <c r="C931" s="12" t="s">
        <v>2314</v>
      </c>
      <c r="D931" s="13">
        <v>-25.2882</v>
      </c>
      <c r="E931" s="13">
        <v>19.867909999999998</v>
      </c>
      <c r="F931" s="67">
        <v>0</v>
      </c>
      <c r="G931" s="6">
        <f t="shared" si="70"/>
        <v>1.6424999999999998</v>
      </c>
      <c r="H931" s="49">
        <f t="shared" si="71"/>
        <v>0</v>
      </c>
      <c r="I931" s="67">
        <v>500</v>
      </c>
      <c r="J931" s="6">
        <f t="shared" si="72"/>
        <v>0.43799999999999994</v>
      </c>
      <c r="K931" s="57">
        <f t="shared" si="73"/>
        <v>218.99999999999997</v>
      </c>
      <c r="L931" s="53">
        <f t="shared" si="74"/>
        <v>218.99999999999997</v>
      </c>
    </row>
    <row r="932" spans="1:12" x14ac:dyDescent="0.2">
      <c r="A932" s="39" t="s">
        <v>2315</v>
      </c>
      <c r="B932" s="10" t="s">
        <v>2316</v>
      </c>
      <c r="C932" s="9" t="s">
        <v>2317</v>
      </c>
      <c r="D932" s="13" t="s">
        <v>667</v>
      </c>
      <c r="E932" s="13"/>
      <c r="F932" s="63"/>
      <c r="G932" s="6">
        <f t="shared" si="70"/>
        <v>1.6424999999999998</v>
      </c>
      <c r="H932" s="49">
        <f t="shared" si="71"/>
        <v>0</v>
      </c>
      <c r="I932" s="72">
        <v>1400</v>
      </c>
      <c r="J932" s="6">
        <f t="shared" si="72"/>
        <v>0.43799999999999994</v>
      </c>
      <c r="K932" s="57">
        <f t="shared" si="73"/>
        <v>613.19999999999993</v>
      </c>
      <c r="L932" s="53">
        <f t="shared" si="74"/>
        <v>613.19999999999993</v>
      </c>
    </row>
    <row r="933" spans="1:12" x14ac:dyDescent="0.2">
      <c r="A933" s="39" t="s">
        <v>2318</v>
      </c>
      <c r="B933" s="10" t="s">
        <v>2319</v>
      </c>
      <c r="C933" s="9" t="s">
        <v>2320</v>
      </c>
      <c r="D933" s="13" t="s">
        <v>667</v>
      </c>
      <c r="E933" s="13"/>
      <c r="F933" s="63"/>
      <c r="G933" s="6">
        <f t="shared" si="70"/>
        <v>1.6424999999999998</v>
      </c>
      <c r="H933" s="49">
        <f t="shared" si="71"/>
        <v>0</v>
      </c>
      <c r="I933" s="72"/>
      <c r="J933" s="6">
        <f t="shared" si="72"/>
        <v>0.43799999999999994</v>
      </c>
      <c r="K933" s="57">
        <f t="shared" si="73"/>
        <v>0</v>
      </c>
      <c r="L933" s="53">
        <f t="shared" si="74"/>
        <v>0</v>
      </c>
    </row>
    <row r="934" spans="1:12" x14ac:dyDescent="0.2">
      <c r="A934" s="39" t="s">
        <v>2321</v>
      </c>
      <c r="B934" s="10" t="s">
        <v>2322</v>
      </c>
      <c r="C934" s="12" t="s">
        <v>2323</v>
      </c>
      <c r="D934" s="13">
        <v>-25.566079999999999</v>
      </c>
      <c r="E934" s="13">
        <v>19.796990000000001</v>
      </c>
      <c r="F934" s="67">
        <v>18</v>
      </c>
      <c r="G934" s="6">
        <f t="shared" si="70"/>
        <v>1.6424999999999998</v>
      </c>
      <c r="H934" s="49">
        <f t="shared" si="71"/>
        <v>29.564999999999998</v>
      </c>
      <c r="I934" s="67">
        <v>2600</v>
      </c>
      <c r="J934" s="6">
        <f t="shared" si="72"/>
        <v>0.43799999999999994</v>
      </c>
      <c r="K934" s="57">
        <f t="shared" si="73"/>
        <v>1138.8</v>
      </c>
      <c r="L934" s="53">
        <f t="shared" si="74"/>
        <v>1168.365</v>
      </c>
    </row>
    <row r="935" spans="1:12" x14ac:dyDescent="0.2">
      <c r="A935" s="39" t="s">
        <v>2324</v>
      </c>
      <c r="B935" s="10" t="s">
        <v>2325</v>
      </c>
      <c r="C935" s="12" t="s">
        <v>2326</v>
      </c>
      <c r="D935" s="13">
        <v>-25.527809999999999</v>
      </c>
      <c r="E935" s="13">
        <v>19.66778</v>
      </c>
      <c r="F935" s="67">
        <v>35</v>
      </c>
      <c r="G935" s="6">
        <f t="shared" si="70"/>
        <v>1.6424999999999998</v>
      </c>
      <c r="H935" s="49">
        <f t="shared" si="71"/>
        <v>57.487499999999997</v>
      </c>
      <c r="I935" s="67">
        <v>800</v>
      </c>
      <c r="J935" s="6">
        <f t="shared" si="72"/>
        <v>0.43799999999999994</v>
      </c>
      <c r="K935" s="57">
        <f t="shared" si="73"/>
        <v>350.4</v>
      </c>
      <c r="L935" s="53">
        <f t="shared" si="74"/>
        <v>407.88749999999999</v>
      </c>
    </row>
    <row r="936" spans="1:12" x14ac:dyDescent="0.2">
      <c r="A936" s="39" t="s">
        <v>2327</v>
      </c>
      <c r="B936" s="10" t="s">
        <v>2328</v>
      </c>
      <c r="C936" s="12" t="s">
        <v>2329</v>
      </c>
      <c r="D936" s="13">
        <v>-25.518139999999999</v>
      </c>
      <c r="E936" s="13">
        <v>19.683229999999998</v>
      </c>
      <c r="F936" s="67">
        <v>11</v>
      </c>
      <c r="G936" s="6">
        <f t="shared" si="70"/>
        <v>1.6424999999999998</v>
      </c>
      <c r="H936" s="49">
        <f t="shared" si="71"/>
        <v>18.067499999999999</v>
      </c>
      <c r="I936" s="67">
        <v>1550</v>
      </c>
      <c r="J936" s="6">
        <f t="shared" si="72"/>
        <v>0.43799999999999994</v>
      </c>
      <c r="K936" s="57">
        <f t="shared" si="73"/>
        <v>678.89999999999986</v>
      </c>
      <c r="L936" s="53">
        <f t="shared" si="74"/>
        <v>696.96749999999986</v>
      </c>
    </row>
    <row r="937" spans="1:12" x14ac:dyDescent="0.2">
      <c r="A937" s="39" t="s">
        <v>2274</v>
      </c>
      <c r="B937" s="10" t="s">
        <v>2330</v>
      </c>
      <c r="C937" s="12" t="s">
        <v>2331</v>
      </c>
      <c r="D937" s="13">
        <v>-25.508189999999999</v>
      </c>
      <c r="E937" s="13">
        <v>19.60107</v>
      </c>
      <c r="F937" s="67">
        <v>40</v>
      </c>
      <c r="G937" s="6">
        <f t="shared" si="70"/>
        <v>1.6424999999999998</v>
      </c>
      <c r="H937" s="49">
        <f t="shared" si="71"/>
        <v>65.699999999999989</v>
      </c>
      <c r="I937" s="67">
        <v>2500</v>
      </c>
      <c r="J937" s="6">
        <f t="shared" si="72"/>
        <v>0.43799999999999994</v>
      </c>
      <c r="K937" s="57">
        <f t="shared" si="73"/>
        <v>1094.9999999999998</v>
      </c>
      <c r="L937" s="53">
        <f t="shared" si="74"/>
        <v>1160.6999999999998</v>
      </c>
    </row>
    <row r="938" spans="1:12" x14ac:dyDescent="0.2">
      <c r="A938" s="39" t="s">
        <v>2332</v>
      </c>
      <c r="B938" s="10" t="s">
        <v>2333</v>
      </c>
      <c r="C938" s="9" t="s">
        <v>2334</v>
      </c>
      <c r="D938" s="13" t="s">
        <v>667</v>
      </c>
      <c r="E938" s="13"/>
      <c r="F938" s="63">
        <v>0</v>
      </c>
      <c r="G938" s="6">
        <f t="shared" si="70"/>
        <v>1.6424999999999998</v>
      </c>
      <c r="H938" s="49">
        <f t="shared" si="71"/>
        <v>0</v>
      </c>
      <c r="I938" s="63">
        <v>0</v>
      </c>
      <c r="J938" s="6">
        <f t="shared" si="72"/>
        <v>0.43799999999999994</v>
      </c>
      <c r="K938" s="57">
        <f t="shared" si="73"/>
        <v>0</v>
      </c>
      <c r="L938" s="53">
        <f t="shared" si="74"/>
        <v>0</v>
      </c>
    </row>
    <row r="939" spans="1:12" x14ac:dyDescent="0.2">
      <c r="A939" s="39" t="s">
        <v>2332</v>
      </c>
      <c r="B939" s="10" t="s">
        <v>2335</v>
      </c>
      <c r="C939" s="9" t="s">
        <v>2336</v>
      </c>
      <c r="D939" s="13" t="s">
        <v>667</v>
      </c>
      <c r="E939" s="13"/>
      <c r="F939" s="63">
        <v>6</v>
      </c>
      <c r="G939" s="6">
        <f t="shared" si="70"/>
        <v>1.6424999999999998</v>
      </c>
      <c r="H939" s="49">
        <f t="shared" si="71"/>
        <v>9.8549999999999986</v>
      </c>
      <c r="I939" s="72">
        <v>1200</v>
      </c>
      <c r="J939" s="6">
        <f t="shared" si="72"/>
        <v>0.43799999999999994</v>
      </c>
      <c r="K939" s="57">
        <f t="shared" si="73"/>
        <v>525.59999999999991</v>
      </c>
      <c r="L939" s="53">
        <f t="shared" si="74"/>
        <v>535.45499999999993</v>
      </c>
    </row>
    <row r="940" spans="1:12" x14ac:dyDescent="0.2">
      <c r="A940" s="39" t="s">
        <v>2332</v>
      </c>
      <c r="B940" s="10" t="s">
        <v>2337</v>
      </c>
      <c r="C940" s="9" t="s">
        <v>2338</v>
      </c>
      <c r="D940" s="13" t="s">
        <v>667</v>
      </c>
      <c r="E940" s="13"/>
      <c r="F940" s="39">
        <v>0</v>
      </c>
      <c r="G940" s="6">
        <f t="shared" si="70"/>
        <v>1.6424999999999998</v>
      </c>
      <c r="H940" s="49">
        <f t="shared" si="71"/>
        <v>0</v>
      </c>
      <c r="I940" s="39">
        <v>0</v>
      </c>
      <c r="J940" s="6">
        <f t="shared" si="72"/>
        <v>0.43799999999999994</v>
      </c>
      <c r="K940" s="57">
        <f t="shared" si="73"/>
        <v>0</v>
      </c>
      <c r="L940" s="53">
        <f t="shared" si="74"/>
        <v>0</v>
      </c>
    </row>
    <row r="941" spans="1:12" x14ac:dyDescent="0.2">
      <c r="A941" s="39" t="s">
        <v>2339</v>
      </c>
      <c r="B941" s="10" t="s">
        <v>2340</v>
      </c>
      <c r="C941" s="9" t="s">
        <v>2341</v>
      </c>
      <c r="D941" s="13" t="s">
        <v>667</v>
      </c>
      <c r="E941" s="13"/>
      <c r="F941" s="63"/>
      <c r="G941" s="6">
        <f t="shared" si="70"/>
        <v>1.6424999999999998</v>
      </c>
      <c r="H941" s="49">
        <f t="shared" si="71"/>
        <v>0</v>
      </c>
      <c r="I941" s="72">
        <v>800</v>
      </c>
      <c r="J941" s="6">
        <f t="shared" si="72"/>
        <v>0.43799999999999994</v>
      </c>
      <c r="K941" s="57">
        <f t="shared" si="73"/>
        <v>350.4</v>
      </c>
      <c r="L941" s="53">
        <f t="shared" si="74"/>
        <v>350.4</v>
      </c>
    </row>
    <row r="942" spans="1:12" x14ac:dyDescent="0.2">
      <c r="A942" s="39" t="s">
        <v>2342</v>
      </c>
      <c r="B942" s="10" t="s">
        <v>2343</v>
      </c>
      <c r="C942" s="12" t="s">
        <v>2344</v>
      </c>
      <c r="D942" s="13">
        <v>-25.489149999999999</v>
      </c>
      <c r="E942" s="13">
        <v>19.311589999999999</v>
      </c>
      <c r="F942" s="67">
        <v>40</v>
      </c>
      <c r="G942" s="6">
        <f t="shared" si="70"/>
        <v>1.6424999999999998</v>
      </c>
      <c r="H942" s="49">
        <f t="shared" si="71"/>
        <v>65.699999999999989</v>
      </c>
      <c r="I942" s="67">
        <v>700</v>
      </c>
      <c r="J942" s="6">
        <f t="shared" si="72"/>
        <v>0.43799999999999994</v>
      </c>
      <c r="K942" s="57">
        <f t="shared" si="73"/>
        <v>306.59999999999997</v>
      </c>
      <c r="L942" s="53">
        <f t="shared" si="74"/>
        <v>372.29999999999995</v>
      </c>
    </row>
    <row r="943" spans="1:12" x14ac:dyDescent="0.2">
      <c r="A943" s="38" t="s">
        <v>2345</v>
      </c>
      <c r="B943" s="5" t="s">
        <v>2346</v>
      </c>
      <c r="C943" s="5">
        <v>483</v>
      </c>
      <c r="D943" s="6" t="s">
        <v>185</v>
      </c>
      <c r="E943" s="6" t="s">
        <v>185</v>
      </c>
      <c r="F943" s="38">
        <v>489</v>
      </c>
      <c r="G943" s="6">
        <f t="shared" si="70"/>
        <v>1.6424999999999998</v>
      </c>
      <c r="H943" s="49">
        <f t="shared" si="71"/>
        <v>803.18249999999989</v>
      </c>
      <c r="I943" s="38">
        <v>1496</v>
      </c>
      <c r="J943" s="6">
        <f t="shared" si="72"/>
        <v>0.43799999999999994</v>
      </c>
      <c r="K943" s="57">
        <f t="shared" si="73"/>
        <v>655.24799999999993</v>
      </c>
      <c r="L943" s="53">
        <f t="shared" si="74"/>
        <v>1458.4304999999999</v>
      </c>
    </row>
    <row r="944" spans="1:12" x14ac:dyDescent="0.2">
      <c r="A944" s="39" t="s">
        <v>549</v>
      </c>
      <c r="B944" s="10" t="s">
        <v>2347</v>
      </c>
      <c r="C944" s="12" t="s">
        <v>2348</v>
      </c>
      <c r="D944" s="13">
        <v>-25.329129999999999</v>
      </c>
      <c r="E944" s="13">
        <v>19.355619999999998</v>
      </c>
      <c r="F944" s="67">
        <v>0</v>
      </c>
      <c r="G944" s="6">
        <f t="shared" si="70"/>
        <v>1.6424999999999998</v>
      </c>
      <c r="H944" s="49">
        <f t="shared" si="71"/>
        <v>0</v>
      </c>
      <c r="I944" s="67">
        <v>500</v>
      </c>
      <c r="J944" s="6">
        <f t="shared" si="72"/>
        <v>0.43799999999999994</v>
      </c>
      <c r="K944" s="57">
        <f t="shared" si="73"/>
        <v>218.99999999999997</v>
      </c>
      <c r="L944" s="53">
        <f t="shared" si="74"/>
        <v>218.99999999999997</v>
      </c>
    </row>
    <row r="945" spans="1:12" x14ac:dyDescent="0.2">
      <c r="A945" s="39" t="s">
        <v>2349</v>
      </c>
      <c r="B945" s="10" t="s">
        <v>2350</v>
      </c>
      <c r="C945" s="12" t="s">
        <v>2351</v>
      </c>
      <c r="D945" s="13">
        <v>-25.347740000000002</v>
      </c>
      <c r="E945" s="13">
        <v>19.142710000000001</v>
      </c>
      <c r="F945" s="67">
        <v>812</v>
      </c>
      <c r="G945" s="6">
        <f t="shared" si="70"/>
        <v>1.6424999999999998</v>
      </c>
      <c r="H945" s="49">
        <f t="shared" si="71"/>
        <v>1333.7099999999998</v>
      </c>
      <c r="I945" s="67">
        <v>0</v>
      </c>
      <c r="J945" s="6">
        <f t="shared" si="72"/>
        <v>0.43799999999999994</v>
      </c>
      <c r="K945" s="57">
        <f t="shared" si="73"/>
        <v>0</v>
      </c>
      <c r="L945" s="53">
        <f t="shared" si="74"/>
        <v>1333.7099999999998</v>
      </c>
    </row>
    <row r="946" spans="1:12" x14ac:dyDescent="0.2">
      <c r="A946" s="39" t="s">
        <v>2349</v>
      </c>
      <c r="B946" s="10" t="s">
        <v>2352</v>
      </c>
      <c r="C946" s="12" t="s">
        <v>2353</v>
      </c>
      <c r="D946" s="13">
        <v>-25.387119999999999</v>
      </c>
      <c r="E946" s="13">
        <v>19.21002</v>
      </c>
      <c r="F946" s="67">
        <v>0</v>
      </c>
      <c r="G946" s="6">
        <f t="shared" si="70"/>
        <v>1.6424999999999998</v>
      </c>
      <c r="H946" s="49">
        <f t="shared" si="71"/>
        <v>0</v>
      </c>
      <c r="I946" s="67">
        <v>950</v>
      </c>
      <c r="J946" s="6">
        <f t="shared" si="72"/>
        <v>0.43799999999999994</v>
      </c>
      <c r="K946" s="57">
        <f t="shared" si="73"/>
        <v>416.09999999999997</v>
      </c>
      <c r="L946" s="53">
        <f t="shared" si="74"/>
        <v>416.09999999999997</v>
      </c>
    </row>
    <row r="947" spans="1:12" x14ac:dyDescent="0.2">
      <c r="A947" s="37" t="s">
        <v>2354</v>
      </c>
      <c r="B947" s="5" t="s">
        <v>2355</v>
      </c>
      <c r="C947" s="7" t="s">
        <v>2356</v>
      </c>
      <c r="D947" s="13" t="s">
        <v>1268</v>
      </c>
      <c r="E947" s="13"/>
      <c r="F947" s="37">
        <v>29</v>
      </c>
      <c r="G947" s="6">
        <f t="shared" si="70"/>
        <v>1.6424999999999998</v>
      </c>
      <c r="H947" s="49">
        <f t="shared" si="71"/>
        <v>47.632499999999993</v>
      </c>
      <c r="I947" s="37">
        <v>200</v>
      </c>
      <c r="J947" s="6">
        <f t="shared" si="72"/>
        <v>0.43799999999999994</v>
      </c>
      <c r="K947" s="57">
        <f t="shared" si="73"/>
        <v>87.6</v>
      </c>
      <c r="L947" s="53">
        <f t="shared" si="74"/>
        <v>135.23249999999999</v>
      </c>
    </row>
    <row r="948" spans="1:12" x14ac:dyDescent="0.2">
      <c r="A948" s="37" t="s">
        <v>454</v>
      </c>
      <c r="B948" s="5" t="s">
        <v>2357</v>
      </c>
      <c r="C948" s="7" t="s">
        <v>2356</v>
      </c>
      <c r="D948" s="13" t="s">
        <v>1268</v>
      </c>
      <c r="E948" s="13"/>
      <c r="F948" s="37">
        <v>9</v>
      </c>
      <c r="G948" s="6">
        <f t="shared" si="70"/>
        <v>1.6424999999999998</v>
      </c>
      <c r="H948" s="49">
        <f t="shared" si="71"/>
        <v>14.782499999999999</v>
      </c>
      <c r="I948" s="37">
        <v>380</v>
      </c>
      <c r="J948" s="6">
        <f t="shared" si="72"/>
        <v>0.43799999999999994</v>
      </c>
      <c r="K948" s="57">
        <f t="shared" si="73"/>
        <v>166.43999999999997</v>
      </c>
      <c r="L948" s="53">
        <f t="shared" si="74"/>
        <v>181.22249999999997</v>
      </c>
    </row>
    <row r="949" spans="1:12" x14ac:dyDescent="0.2">
      <c r="A949" s="37" t="s">
        <v>2358</v>
      </c>
      <c r="B949" s="5" t="s">
        <v>2359</v>
      </c>
      <c r="C949" s="7" t="s">
        <v>2356</v>
      </c>
      <c r="D949" s="13">
        <v>-25.480170000000001</v>
      </c>
      <c r="E949" s="13">
        <v>19.084209999999999</v>
      </c>
      <c r="F949" s="37">
        <v>68</v>
      </c>
      <c r="G949" s="6">
        <f t="shared" si="70"/>
        <v>1.6424999999999998</v>
      </c>
      <c r="H949" s="49">
        <f t="shared" si="71"/>
        <v>111.68999999999998</v>
      </c>
      <c r="I949" s="37">
        <v>1100</v>
      </c>
      <c r="J949" s="6">
        <f t="shared" si="72"/>
        <v>0.43799999999999994</v>
      </c>
      <c r="K949" s="57">
        <f t="shared" si="73"/>
        <v>481.79999999999995</v>
      </c>
      <c r="L949" s="53">
        <f t="shared" si="74"/>
        <v>593.4899999999999</v>
      </c>
    </row>
    <row r="950" spans="1:12" x14ac:dyDescent="0.2">
      <c r="A950" s="39" t="s">
        <v>2360</v>
      </c>
      <c r="B950" s="10" t="s">
        <v>2361</v>
      </c>
      <c r="C950" s="12" t="s">
        <v>2362</v>
      </c>
      <c r="D950" s="13">
        <v>-25.44896</v>
      </c>
      <c r="E950" s="13">
        <v>19.163989999999998</v>
      </c>
      <c r="F950" s="67">
        <v>49</v>
      </c>
      <c r="G950" s="6">
        <f t="shared" si="70"/>
        <v>1.6424999999999998</v>
      </c>
      <c r="H950" s="49">
        <f t="shared" si="71"/>
        <v>80.482499999999987</v>
      </c>
      <c r="I950" s="67">
        <v>920</v>
      </c>
      <c r="J950" s="6">
        <f t="shared" si="72"/>
        <v>0.43799999999999994</v>
      </c>
      <c r="K950" s="57">
        <f t="shared" si="73"/>
        <v>402.95999999999992</v>
      </c>
      <c r="L950" s="53">
        <f t="shared" si="74"/>
        <v>483.44249999999988</v>
      </c>
    </row>
    <row r="951" spans="1:12" x14ac:dyDescent="0.2">
      <c r="A951" s="39" t="s">
        <v>506</v>
      </c>
      <c r="B951" s="10" t="s">
        <v>2363</v>
      </c>
      <c r="C951" s="12" t="s">
        <v>2364</v>
      </c>
      <c r="D951" s="13">
        <v>-25.458310000000001</v>
      </c>
      <c r="E951" s="13">
        <v>19.2774</v>
      </c>
      <c r="F951" s="67">
        <v>20</v>
      </c>
      <c r="G951" s="6">
        <f t="shared" si="70"/>
        <v>1.6424999999999998</v>
      </c>
      <c r="H951" s="49">
        <f t="shared" si="71"/>
        <v>32.849999999999994</v>
      </c>
      <c r="I951" s="67">
        <v>735</v>
      </c>
      <c r="J951" s="6">
        <f t="shared" si="72"/>
        <v>0.43799999999999994</v>
      </c>
      <c r="K951" s="57">
        <f t="shared" si="73"/>
        <v>321.92999999999995</v>
      </c>
      <c r="L951" s="53">
        <f t="shared" si="74"/>
        <v>354.78</v>
      </c>
    </row>
    <row r="952" spans="1:12" x14ac:dyDescent="0.2">
      <c r="A952" s="39" t="s">
        <v>2365</v>
      </c>
      <c r="B952" s="10" t="s">
        <v>2366</v>
      </c>
      <c r="C952" s="12" t="s">
        <v>2367</v>
      </c>
      <c r="D952" s="13">
        <v>-25.490200000000002</v>
      </c>
      <c r="E952" s="13">
        <v>19.300909999999998</v>
      </c>
      <c r="F952" s="67">
        <v>17</v>
      </c>
      <c r="G952" s="6">
        <f t="shared" si="70"/>
        <v>1.6424999999999998</v>
      </c>
      <c r="H952" s="49">
        <f t="shared" si="71"/>
        <v>27.922499999999996</v>
      </c>
      <c r="I952" s="67">
        <v>1500</v>
      </c>
      <c r="J952" s="6">
        <f t="shared" si="72"/>
        <v>0.43799999999999994</v>
      </c>
      <c r="K952" s="57">
        <f t="shared" si="73"/>
        <v>656.99999999999989</v>
      </c>
      <c r="L952" s="53">
        <f t="shared" si="74"/>
        <v>684.9224999999999</v>
      </c>
    </row>
    <row r="953" spans="1:12" x14ac:dyDescent="0.2">
      <c r="A953" s="39" t="s">
        <v>334</v>
      </c>
      <c r="B953" s="10" t="s">
        <v>2368</v>
      </c>
      <c r="C953" s="12" t="s">
        <v>2369</v>
      </c>
      <c r="D953" s="13">
        <v>-25.461120000000001</v>
      </c>
      <c r="E953" s="13">
        <v>19.387119999999999</v>
      </c>
      <c r="F953" s="67">
        <v>0</v>
      </c>
      <c r="G953" s="6">
        <f t="shared" si="70"/>
        <v>1.6424999999999998</v>
      </c>
      <c r="H953" s="49">
        <f t="shared" si="71"/>
        <v>0</v>
      </c>
      <c r="I953" s="67">
        <v>875</v>
      </c>
      <c r="J953" s="6">
        <f t="shared" si="72"/>
        <v>0.43799999999999994</v>
      </c>
      <c r="K953" s="57">
        <f t="shared" si="73"/>
        <v>383.24999999999994</v>
      </c>
      <c r="L953" s="53">
        <f t="shared" si="74"/>
        <v>383.24999999999994</v>
      </c>
    </row>
    <row r="954" spans="1:12" x14ac:dyDescent="0.2">
      <c r="A954" s="39" t="s">
        <v>334</v>
      </c>
      <c r="B954" s="10" t="s">
        <v>2370</v>
      </c>
      <c r="C954" s="12" t="s">
        <v>2371</v>
      </c>
      <c r="D954" s="13">
        <v>-25.476970000000001</v>
      </c>
      <c r="E954" s="13">
        <v>19.35773</v>
      </c>
      <c r="F954" s="67">
        <v>34</v>
      </c>
      <c r="G954" s="6">
        <f t="shared" si="70"/>
        <v>1.6424999999999998</v>
      </c>
      <c r="H954" s="49">
        <f t="shared" si="71"/>
        <v>55.844999999999992</v>
      </c>
      <c r="I954" s="67">
        <v>800</v>
      </c>
      <c r="J954" s="6">
        <f t="shared" si="72"/>
        <v>0.43799999999999994</v>
      </c>
      <c r="K954" s="57">
        <f t="shared" si="73"/>
        <v>350.4</v>
      </c>
      <c r="L954" s="53">
        <f t="shared" si="74"/>
        <v>406.24499999999995</v>
      </c>
    </row>
    <row r="955" spans="1:12" x14ac:dyDescent="0.2">
      <c r="A955" s="39" t="s">
        <v>425</v>
      </c>
      <c r="B955" s="10" t="s">
        <v>2372</v>
      </c>
      <c r="C955" s="9" t="s">
        <v>2373</v>
      </c>
      <c r="D955" s="13" t="s">
        <v>667</v>
      </c>
      <c r="E955" s="13"/>
      <c r="F955" s="63">
        <v>10</v>
      </c>
      <c r="G955" s="6">
        <f t="shared" si="70"/>
        <v>1.6424999999999998</v>
      </c>
      <c r="H955" s="49">
        <f t="shared" si="71"/>
        <v>16.424999999999997</v>
      </c>
      <c r="I955" s="72">
        <v>600</v>
      </c>
      <c r="J955" s="6">
        <f t="shared" si="72"/>
        <v>0.43799999999999994</v>
      </c>
      <c r="K955" s="57">
        <f t="shared" si="73"/>
        <v>262.79999999999995</v>
      </c>
      <c r="L955" s="53">
        <f t="shared" si="74"/>
        <v>279.22499999999997</v>
      </c>
    </row>
    <row r="956" spans="1:12" x14ac:dyDescent="0.2">
      <c r="A956" s="39" t="s">
        <v>2374</v>
      </c>
      <c r="B956" s="10" t="s">
        <v>2375</v>
      </c>
      <c r="C956" s="9" t="s">
        <v>2376</v>
      </c>
      <c r="D956" s="13" t="s">
        <v>667</v>
      </c>
      <c r="E956" s="13"/>
      <c r="F956" s="63"/>
      <c r="G956" s="6">
        <f t="shared" si="70"/>
        <v>1.6424999999999998</v>
      </c>
      <c r="H956" s="49">
        <f t="shared" si="71"/>
        <v>0</v>
      </c>
      <c r="I956" s="72">
        <v>500</v>
      </c>
      <c r="J956" s="6">
        <f t="shared" si="72"/>
        <v>0.43799999999999994</v>
      </c>
      <c r="K956" s="57">
        <f t="shared" si="73"/>
        <v>218.99999999999997</v>
      </c>
      <c r="L956" s="53">
        <f t="shared" si="74"/>
        <v>218.99999999999997</v>
      </c>
    </row>
    <row r="957" spans="1:12" x14ac:dyDescent="0.2">
      <c r="A957" s="39" t="s">
        <v>2377</v>
      </c>
      <c r="B957" s="10" t="s">
        <v>2378</v>
      </c>
      <c r="C957" s="9" t="s">
        <v>2379</v>
      </c>
      <c r="D957" s="13" t="s">
        <v>667</v>
      </c>
      <c r="E957" s="13"/>
      <c r="F957" s="63"/>
      <c r="G957" s="6">
        <f t="shared" si="70"/>
        <v>1.6424999999999998</v>
      </c>
      <c r="H957" s="49">
        <f t="shared" si="71"/>
        <v>0</v>
      </c>
      <c r="I957" s="72">
        <v>500</v>
      </c>
      <c r="J957" s="6">
        <f t="shared" si="72"/>
        <v>0.43799999999999994</v>
      </c>
      <c r="K957" s="57">
        <f t="shared" si="73"/>
        <v>218.99999999999997</v>
      </c>
      <c r="L957" s="53">
        <f t="shared" si="74"/>
        <v>218.99999999999997</v>
      </c>
    </row>
    <row r="958" spans="1:12" x14ac:dyDescent="0.2">
      <c r="A958" s="39" t="s">
        <v>2380</v>
      </c>
      <c r="B958" s="10" t="s">
        <v>2381</v>
      </c>
      <c r="C958" s="12" t="s">
        <v>2382</v>
      </c>
      <c r="D958" s="13">
        <v>-25.498840000000001</v>
      </c>
      <c r="E958" s="13">
        <v>19.632370000000002</v>
      </c>
      <c r="F958" s="67">
        <v>30</v>
      </c>
      <c r="G958" s="6">
        <f t="shared" si="70"/>
        <v>1.6424999999999998</v>
      </c>
      <c r="H958" s="49">
        <f t="shared" si="71"/>
        <v>49.274999999999999</v>
      </c>
      <c r="I958" s="67">
        <v>1000</v>
      </c>
      <c r="J958" s="6">
        <f t="shared" si="72"/>
        <v>0.43799999999999994</v>
      </c>
      <c r="K958" s="57">
        <f t="shared" si="73"/>
        <v>437.99999999999994</v>
      </c>
      <c r="L958" s="53">
        <f t="shared" si="74"/>
        <v>487.27499999999992</v>
      </c>
    </row>
    <row r="959" spans="1:12" x14ac:dyDescent="0.2">
      <c r="A959" s="39" t="s">
        <v>790</v>
      </c>
      <c r="B959" s="10" t="s">
        <v>2383</v>
      </c>
      <c r="C959" s="12" t="s">
        <v>2384</v>
      </c>
      <c r="D959" s="13">
        <v>-25.54731</v>
      </c>
      <c r="E959" s="13">
        <v>19.73761</v>
      </c>
      <c r="F959" s="67">
        <v>3</v>
      </c>
      <c r="G959" s="6">
        <f t="shared" si="70"/>
        <v>1.6424999999999998</v>
      </c>
      <c r="H959" s="49">
        <f t="shared" si="71"/>
        <v>4.9274999999999993</v>
      </c>
      <c r="I959" s="67">
        <v>1000</v>
      </c>
      <c r="J959" s="6">
        <f t="shared" si="72"/>
        <v>0.43799999999999994</v>
      </c>
      <c r="K959" s="57">
        <f t="shared" si="73"/>
        <v>437.99999999999994</v>
      </c>
      <c r="L959" s="53">
        <f t="shared" si="74"/>
        <v>442.92749999999995</v>
      </c>
    </row>
    <row r="960" spans="1:12" x14ac:dyDescent="0.2">
      <c r="A960" s="39" t="s">
        <v>2385</v>
      </c>
      <c r="B960" s="10" t="s">
        <v>2386</v>
      </c>
      <c r="C960" s="9" t="s">
        <v>2387</v>
      </c>
      <c r="D960" s="13" t="s">
        <v>667</v>
      </c>
      <c r="E960" s="13"/>
      <c r="F960" s="63"/>
      <c r="G960" s="6">
        <f t="shared" si="70"/>
        <v>1.6424999999999998</v>
      </c>
      <c r="H960" s="49">
        <f t="shared" si="71"/>
        <v>0</v>
      </c>
      <c r="I960" s="72">
        <v>1000</v>
      </c>
      <c r="J960" s="6">
        <f t="shared" si="72"/>
        <v>0.43799999999999994</v>
      </c>
      <c r="K960" s="57">
        <f t="shared" si="73"/>
        <v>437.99999999999994</v>
      </c>
      <c r="L960" s="53">
        <f t="shared" si="74"/>
        <v>437.99999999999994</v>
      </c>
    </row>
    <row r="961" spans="1:12" x14ac:dyDescent="0.2">
      <c r="A961" s="39" t="s">
        <v>2388</v>
      </c>
      <c r="B961" s="10" t="s">
        <v>2389</v>
      </c>
      <c r="C961" s="12" t="s">
        <v>2390</v>
      </c>
      <c r="D961" s="13">
        <v>-24.88653</v>
      </c>
      <c r="E961" s="13">
        <v>19.84911</v>
      </c>
      <c r="F961" s="67">
        <v>44</v>
      </c>
      <c r="G961" s="6">
        <f t="shared" si="70"/>
        <v>1.6424999999999998</v>
      </c>
      <c r="H961" s="49">
        <f t="shared" si="71"/>
        <v>72.27</v>
      </c>
      <c r="I961" s="67">
        <v>1100</v>
      </c>
      <c r="J961" s="6">
        <f t="shared" si="72"/>
        <v>0.43799999999999994</v>
      </c>
      <c r="K961" s="57">
        <f t="shared" si="73"/>
        <v>481.79999999999995</v>
      </c>
      <c r="L961" s="53">
        <f t="shared" si="74"/>
        <v>554.06999999999994</v>
      </c>
    </row>
    <row r="962" spans="1:12" x14ac:dyDescent="0.2">
      <c r="A962" s="39" t="s">
        <v>2391</v>
      </c>
      <c r="B962" s="10" t="s">
        <v>2392</v>
      </c>
      <c r="C962" s="12" t="s">
        <v>2393</v>
      </c>
      <c r="D962" s="13">
        <v>-25.908750000000001</v>
      </c>
      <c r="E962" s="13">
        <v>19.935459999999999</v>
      </c>
      <c r="F962" s="67">
        <v>200</v>
      </c>
      <c r="G962" s="6">
        <f t="shared" si="70"/>
        <v>1.6424999999999998</v>
      </c>
      <c r="H962" s="49">
        <f t="shared" si="71"/>
        <v>328.49999999999994</v>
      </c>
      <c r="I962" s="67">
        <v>500</v>
      </c>
      <c r="J962" s="6">
        <f t="shared" si="72"/>
        <v>0.43799999999999994</v>
      </c>
      <c r="K962" s="57">
        <f t="shared" si="73"/>
        <v>218.99999999999997</v>
      </c>
      <c r="L962" s="53">
        <f t="shared" si="74"/>
        <v>547.49999999999989</v>
      </c>
    </row>
    <row r="963" spans="1:12" x14ac:dyDescent="0.2">
      <c r="A963" s="39" t="s">
        <v>2394</v>
      </c>
      <c r="B963" s="10" t="s">
        <v>2395</v>
      </c>
      <c r="C963" s="12" t="s">
        <v>2396</v>
      </c>
      <c r="D963" s="13">
        <v>-25.01538</v>
      </c>
      <c r="E963" s="13">
        <v>19.84197</v>
      </c>
      <c r="F963" s="67">
        <v>261</v>
      </c>
      <c r="G963" s="6">
        <f t="shared" ref="G963:G1026" si="75">0.0045*365</f>
        <v>1.6424999999999998</v>
      </c>
      <c r="H963" s="49">
        <f t="shared" ref="H963:H1026" si="76">F963*G963</f>
        <v>428.69249999999994</v>
      </c>
      <c r="I963" s="67">
        <v>2450</v>
      </c>
      <c r="J963" s="6">
        <f t="shared" ref="J963:J1026" si="77">0.0012*365</f>
        <v>0.43799999999999994</v>
      </c>
      <c r="K963" s="57">
        <f t="shared" ref="K963:K1026" si="78">I963*J963</f>
        <v>1073.0999999999999</v>
      </c>
      <c r="L963" s="53">
        <f t="shared" ref="L963:L1026" si="79">K963+H963</f>
        <v>1501.7924999999998</v>
      </c>
    </row>
    <row r="964" spans="1:12" x14ac:dyDescent="0.2">
      <c r="A964" s="39" t="s">
        <v>2397</v>
      </c>
      <c r="B964" s="10" t="s">
        <v>2398</v>
      </c>
      <c r="C964" s="9" t="s">
        <v>2399</v>
      </c>
      <c r="D964" s="13" t="s">
        <v>667</v>
      </c>
      <c r="E964" s="13"/>
      <c r="F964" s="63">
        <v>40</v>
      </c>
      <c r="G964" s="6">
        <f t="shared" si="75"/>
        <v>1.6424999999999998</v>
      </c>
      <c r="H964" s="49">
        <f t="shared" si="76"/>
        <v>65.699999999999989</v>
      </c>
      <c r="I964" s="72">
        <v>1200</v>
      </c>
      <c r="J964" s="6">
        <f t="shared" si="77"/>
        <v>0.43799999999999994</v>
      </c>
      <c r="K964" s="57">
        <f t="shared" si="78"/>
        <v>525.59999999999991</v>
      </c>
      <c r="L964" s="53">
        <f t="shared" si="79"/>
        <v>591.29999999999995</v>
      </c>
    </row>
    <row r="965" spans="1:12" x14ac:dyDescent="0.2">
      <c r="A965" s="39" t="s">
        <v>2400</v>
      </c>
      <c r="B965" s="10" t="s">
        <v>2401</v>
      </c>
      <c r="C965" s="12" t="s">
        <v>2402</v>
      </c>
      <c r="D965" s="13">
        <v>-24.95177</v>
      </c>
      <c r="E965" s="13">
        <v>19.7058</v>
      </c>
      <c r="F965" s="67">
        <v>20</v>
      </c>
      <c r="G965" s="6">
        <f t="shared" si="75"/>
        <v>1.6424999999999998</v>
      </c>
      <c r="H965" s="49">
        <f t="shared" si="76"/>
        <v>32.849999999999994</v>
      </c>
      <c r="I965" s="67">
        <v>1850</v>
      </c>
      <c r="J965" s="6">
        <f t="shared" si="77"/>
        <v>0.43799999999999994</v>
      </c>
      <c r="K965" s="57">
        <f t="shared" si="78"/>
        <v>810.3</v>
      </c>
      <c r="L965" s="53">
        <f t="shared" si="79"/>
        <v>843.15</v>
      </c>
    </row>
    <row r="966" spans="1:12" x14ac:dyDescent="0.2">
      <c r="A966" s="39" t="s">
        <v>2403</v>
      </c>
      <c r="B966" s="10" t="s">
        <v>2404</v>
      </c>
      <c r="C966" s="9" t="s">
        <v>2405</v>
      </c>
      <c r="D966" s="13" t="s">
        <v>667</v>
      </c>
      <c r="E966" s="13"/>
      <c r="F966" s="63">
        <v>0</v>
      </c>
      <c r="G966" s="6">
        <f t="shared" si="75"/>
        <v>1.6424999999999998</v>
      </c>
      <c r="H966" s="49">
        <f t="shared" si="76"/>
        <v>0</v>
      </c>
      <c r="I966" s="72">
        <v>1150</v>
      </c>
      <c r="J966" s="6">
        <f t="shared" si="77"/>
        <v>0.43799999999999994</v>
      </c>
      <c r="K966" s="57">
        <f t="shared" si="78"/>
        <v>503.69999999999993</v>
      </c>
      <c r="L966" s="53">
        <f t="shared" si="79"/>
        <v>503.69999999999993</v>
      </c>
    </row>
    <row r="967" spans="1:12" x14ac:dyDescent="0.2">
      <c r="A967" s="39" t="s">
        <v>2406</v>
      </c>
      <c r="B967" s="10" t="s">
        <v>2407</v>
      </c>
      <c r="C967" s="9" t="s">
        <v>2405</v>
      </c>
      <c r="D967" s="13" t="s">
        <v>667</v>
      </c>
      <c r="E967" s="13"/>
      <c r="F967" s="63">
        <v>0</v>
      </c>
      <c r="G967" s="6">
        <f t="shared" si="75"/>
        <v>1.6424999999999998</v>
      </c>
      <c r="H967" s="49">
        <f t="shared" si="76"/>
        <v>0</v>
      </c>
      <c r="I967" s="72">
        <v>1270</v>
      </c>
      <c r="J967" s="6">
        <f t="shared" si="77"/>
        <v>0.43799999999999994</v>
      </c>
      <c r="K967" s="57">
        <f t="shared" si="78"/>
        <v>556.25999999999988</v>
      </c>
      <c r="L967" s="53">
        <f t="shared" si="79"/>
        <v>556.25999999999988</v>
      </c>
    </row>
    <row r="968" spans="1:12" x14ac:dyDescent="0.2">
      <c r="A968" s="39" t="s">
        <v>2408</v>
      </c>
      <c r="B968" s="10" t="s">
        <v>2409</v>
      </c>
      <c r="C968" s="12" t="s">
        <v>2410</v>
      </c>
      <c r="D968" s="13">
        <v>-25.17754</v>
      </c>
      <c r="E968" s="13">
        <v>19.72944</v>
      </c>
      <c r="F968" s="67">
        <v>0</v>
      </c>
      <c r="G968" s="6">
        <f t="shared" si="75"/>
        <v>1.6424999999999998</v>
      </c>
      <c r="H968" s="49">
        <f t="shared" si="76"/>
        <v>0</v>
      </c>
      <c r="I968" s="67">
        <v>1900</v>
      </c>
      <c r="J968" s="6">
        <f t="shared" si="77"/>
        <v>0.43799999999999994</v>
      </c>
      <c r="K968" s="57">
        <f t="shared" si="78"/>
        <v>832.19999999999993</v>
      </c>
      <c r="L968" s="53">
        <f t="shared" si="79"/>
        <v>832.19999999999993</v>
      </c>
    </row>
    <row r="969" spans="1:12" x14ac:dyDescent="0.2">
      <c r="A969" s="39" t="s">
        <v>2411</v>
      </c>
      <c r="B969" s="10" t="s">
        <v>2412</v>
      </c>
      <c r="C969" s="12" t="s">
        <v>2413</v>
      </c>
      <c r="D969" s="13">
        <v>-25.12124</v>
      </c>
      <c r="E969" s="13">
        <v>19.753450000000001</v>
      </c>
      <c r="F969" s="67">
        <v>200</v>
      </c>
      <c r="G969" s="6">
        <f t="shared" si="75"/>
        <v>1.6424999999999998</v>
      </c>
      <c r="H969" s="49">
        <f t="shared" si="76"/>
        <v>328.49999999999994</v>
      </c>
      <c r="I969" s="67">
        <v>650</v>
      </c>
      <c r="J969" s="6">
        <f t="shared" si="77"/>
        <v>0.43799999999999994</v>
      </c>
      <c r="K969" s="57">
        <f t="shared" si="78"/>
        <v>284.7</v>
      </c>
      <c r="L969" s="53">
        <f t="shared" si="79"/>
        <v>613.19999999999993</v>
      </c>
    </row>
    <row r="970" spans="1:12" x14ac:dyDescent="0.2">
      <c r="A970" s="39" t="s">
        <v>2414</v>
      </c>
      <c r="B970" s="10" t="s">
        <v>2415</v>
      </c>
      <c r="C970" s="9" t="s">
        <v>2416</v>
      </c>
      <c r="D970" s="13" t="s">
        <v>667</v>
      </c>
      <c r="E970" s="13"/>
      <c r="F970" s="63">
        <v>270</v>
      </c>
      <c r="G970" s="6">
        <f t="shared" si="75"/>
        <v>1.6424999999999998</v>
      </c>
      <c r="H970" s="49">
        <f t="shared" si="76"/>
        <v>443.47499999999997</v>
      </c>
      <c r="I970" s="72">
        <v>1750</v>
      </c>
      <c r="J970" s="6">
        <f t="shared" si="77"/>
        <v>0.43799999999999994</v>
      </c>
      <c r="K970" s="57">
        <f t="shared" si="78"/>
        <v>766.49999999999989</v>
      </c>
      <c r="L970" s="53">
        <f t="shared" si="79"/>
        <v>1209.9749999999999</v>
      </c>
    </row>
    <row r="971" spans="1:12" x14ac:dyDescent="0.2">
      <c r="A971" s="39" t="s">
        <v>2417</v>
      </c>
      <c r="B971" s="10" t="s">
        <v>2418</v>
      </c>
      <c r="C971" s="12" t="s">
        <v>2419</v>
      </c>
      <c r="D971" s="13">
        <v>-25.11673</v>
      </c>
      <c r="E971" s="13">
        <v>19.95599</v>
      </c>
      <c r="F971" s="67">
        <v>140</v>
      </c>
      <c r="G971" s="6">
        <f t="shared" si="75"/>
        <v>1.6424999999999998</v>
      </c>
      <c r="H971" s="49">
        <f t="shared" si="76"/>
        <v>229.95</v>
      </c>
      <c r="I971" s="67">
        <v>500</v>
      </c>
      <c r="J971" s="6">
        <f t="shared" si="77"/>
        <v>0.43799999999999994</v>
      </c>
      <c r="K971" s="57">
        <f t="shared" si="78"/>
        <v>218.99999999999997</v>
      </c>
      <c r="L971" s="53">
        <f t="shared" si="79"/>
        <v>448.94999999999993</v>
      </c>
    </row>
    <row r="972" spans="1:12" x14ac:dyDescent="0.2">
      <c r="A972" s="39" t="s">
        <v>2417</v>
      </c>
      <c r="B972" s="10" t="s">
        <v>2420</v>
      </c>
      <c r="C972" s="12" t="s">
        <v>2421</v>
      </c>
      <c r="D972" s="13">
        <v>-25.173660000000002</v>
      </c>
      <c r="E972" s="13">
        <v>19.95523</v>
      </c>
      <c r="F972" s="67">
        <v>22</v>
      </c>
      <c r="G972" s="6">
        <f t="shared" si="75"/>
        <v>1.6424999999999998</v>
      </c>
      <c r="H972" s="49">
        <f t="shared" si="76"/>
        <v>36.134999999999998</v>
      </c>
      <c r="I972" s="67">
        <v>1700</v>
      </c>
      <c r="J972" s="6">
        <f t="shared" si="77"/>
        <v>0.43799999999999994</v>
      </c>
      <c r="K972" s="57">
        <f t="shared" si="78"/>
        <v>744.59999999999991</v>
      </c>
      <c r="L972" s="53">
        <f t="shared" si="79"/>
        <v>780.7349999999999</v>
      </c>
    </row>
    <row r="973" spans="1:12" x14ac:dyDescent="0.2">
      <c r="A973" s="39" t="s">
        <v>2422</v>
      </c>
      <c r="B973" s="10" t="s">
        <v>2423</v>
      </c>
      <c r="C973" s="12" t="s">
        <v>2424</v>
      </c>
      <c r="D973" s="13">
        <v>-25.234310000000001</v>
      </c>
      <c r="E973" s="13">
        <v>19.9712</v>
      </c>
      <c r="F973" s="67">
        <v>300</v>
      </c>
      <c r="G973" s="6">
        <f t="shared" si="75"/>
        <v>1.6424999999999998</v>
      </c>
      <c r="H973" s="49">
        <f t="shared" si="76"/>
        <v>492.74999999999994</v>
      </c>
      <c r="I973" s="67">
        <v>2500</v>
      </c>
      <c r="J973" s="6">
        <f t="shared" si="77"/>
        <v>0.43799999999999994</v>
      </c>
      <c r="K973" s="57">
        <f t="shared" si="78"/>
        <v>1094.9999999999998</v>
      </c>
      <c r="L973" s="53">
        <f t="shared" si="79"/>
        <v>1587.7499999999998</v>
      </c>
    </row>
    <row r="974" spans="1:12" x14ac:dyDescent="0.2">
      <c r="A974" s="39" t="s">
        <v>2422</v>
      </c>
      <c r="B974" s="10" t="s">
        <v>2425</v>
      </c>
      <c r="C974" s="12" t="s">
        <v>2426</v>
      </c>
      <c r="D974" s="13">
        <v>-25.234310000000001</v>
      </c>
      <c r="E974" s="13">
        <v>19.9712</v>
      </c>
      <c r="F974" s="67">
        <v>300</v>
      </c>
      <c r="G974" s="6">
        <f t="shared" si="75"/>
        <v>1.6424999999999998</v>
      </c>
      <c r="H974" s="49">
        <f t="shared" si="76"/>
        <v>492.74999999999994</v>
      </c>
      <c r="I974" s="67">
        <v>2500</v>
      </c>
      <c r="J974" s="6">
        <f t="shared" si="77"/>
        <v>0.43799999999999994</v>
      </c>
      <c r="K974" s="57">
        <f t="shared" si="78"/>
        <v>1094.9999999999998</v>
      </c>
      <c r="L974" s="53">
        <f t="shared" si="79"/>
        <v>1587.7499999999998</v>
      </c>
    </row>
    <row r="975" spans="1:12" x14ac:dyDescent="0.2">
      <c r="A975" s="39" t="s">
        <v>2427</v>
      </c>
      <c r="B975" s="10" t="s">
        <v>2428</v>
      </c>
      <c r="C975" s="9" t="s">
        <v>2429</v>
      </c>
      <c r="D975" s="13">
        <v>-24.854690000000002</v>
      </c>
      <c r="E975" s="13">
        <v>18.875019999999999</v>
      </c>
      <c r="F975" s="63">
        <v>37</v>
      </c>
      <c r="G975" s="6">
        <f t="shared" si="75"/>
        <v>1.6424999999999998</v>
      </c>
      <c r="H975" s="49">
        <f t="shared" si="76"/>
        <v>60.772499999999994</v>
      </c>
      <c r="I975" s="63">
        <v>1187</v>
      </c>
      <c r="J975" s="6">
        <f t="shared" si="77"/>
        <v>0.43799999999999994</v>
      </c>
      <c r="K975" s="57">
        <f t="shared" si="78"/>
        <v>519.90599999999995</v>
      </c>
      <c r="L975" s="53">
        <f t="shared" si="79"/>
        <v>580.67849999999999</v>
      </c>
    </row>
    <row r="976" spans="1:12" x14ac:dyDescent="0.2">
      <c r="A976" s="37" t="s">
        <v>2430</v>
      </c>
      <c r="B976" s="5" t="s">
        <v>2431</v>
      </c>
      <c r="C976" s="7" t="s">
        <v>2432</v>
      </c>
      <c r="D976" s="13">
        <v>-25.160049999999998</v>
      </c>
      <c r="E976" s="13">
        <v>17.921800000000001</v>
      </c>
      <c r="F976" s="37">
        <v>27</v>
      </c>
      <c r="G976" s="6">
        <f t="shared" si="75"/>
        <v>1.6424999999999998</v>
      </c>
      <c r="H976" s="49">
        <f t="shared" si="76"/>
        <v>44.347499999999997</v>
      </c>
      <c r="I976" s="37">
        <v>293</v>
      </c>
      <c r="J976" s="6">
        <f t="shared" si="77"/>
        <v>0.43799999999999994</v>
      </c>
      <c r="K976" s="57">
        <f t="shared" si="78"/>
        <v>128.33399999999997</v>
      </c>
      <c r="L976" s="53">
        <f t="shared" si="79"/>
        <v>172.68149999999997</v>
      </c>
    </row>
    <row r="977" spans="1:12" x14ac:dyDescent="0.2">
      <c r="A977" s="37" t="s">
        <v>2433</v>
      </c>
      <c r="B977" s="5" t="s">
        <v>2431</v>
      </c>
      <c r="C977" s="7" t="s">
        <v>2434</v>
      </c>
      <c r="D977" s="13">
        <v>-25.115770000000001</v>
      </c>
      <c r="E977" s="13">
        <v>17.823460000000001</v>
      </c>
      <c r="F977" s="37">
        <v>69</v>
      </c>
      <c r="G977" s="6">
        <f t="shared" si="75"/>
        <v>1.6424999999999998</v>
      </c>
      <c r="H977" s="49">
        <f t="shared" si="76"/>
        <v>113.3325</v>
      </c>
      <c r="I977" s="37">
        <v>775</v>
      </c>
      <c r="J977" s="6">
        <f t="shared" si="77"/>
        <v>0.43799999999999994</v>
      </c>
      <c r="K977" s="57">
        <f t="shared" si="78"/>
        <v>339.44999999999993</v>
      </c>
      <c r="L977" s="53">
        <f t="shared" si="79"/>
        <v>452.78249999999991</v>
      </c>
    </row>
    <row r="978" spans="1:12" x14ac:dyDescent="0.2">
      <c r="A978" s="37" t="s">
        <v>2435</v>
      </c>
      <c r="B978" s="5" t="s">
        <v>2436</v>
      </c>
      <c r="C978" s="7" t="s">
        <v>2437</v>
      </c>
      <c r="D978" s="13">
        <v>-25.199729999999999</v>
      </c>
      <c r="E978" s="13">
        <v>17.929379999999998</v>
      </c>
      <c r="F978" s="37">
        <v>80</v>
      </c>
      <c r="G978" s="6">
        <f t="shared" si="75"/>
        <v>1.6424999999999998</v>
      </c>
      <c r="H978" s="49">
        <f t="shared" si="76"/>
        <v>131.39999999999998</v>
      </c>
      <c r="I978" s="37">
        <v>271</v>
      </c>
      <c r="J978" s="6">
        <f t="shared" si="77"/>
        <v>0.43799999999999994</v>
      </c>
      <c r="K978" s="57">
        <f t="shared" si="78"/>
        <v>118.69799999999998</v>
      </c>
      <c r="L978" s="53">
        <f t="shared" si="79"/>
        <v>250.09799999999996</v>
      </c>
    </row>
    <row r="979" spans="1:12" x14ac:dyDescent="0.2">
      <c r="A979" s="37" t="s">
        <v>2438</v>
      </c>
      <c r="B979" s="5" t="s">
        <v>2439</v>
      </c>
      <c r="C979" s="7" t="s">
        <v>2440</v>
      </c>
      <c r="D979" s="13">
        <v>-25.24943</v>
      </c>
      <c r="E979" s="13">
        <v>17.820150000000002</v>
      </c>
      <c r="F979" s="37">
        <v>62</v>
      </c>
      <c r="G979" s="6">
        <f t="shared" si="75"/>
        <v>1.6424999999999998</v>
      </c>
      <c r="H979" s="49">
        <f t="shared" si="76"/>
        <v>101.83499999999999</v>
      </c>
      <c r="I979" s="37">
        <v>722</v>
      </c>
      <c r="J979" s="6">
        <f t="shared" si="77"/>
        <v>0.43799999999999994</v>
      </c>
      <c r="K979" s="57">
        <f t="shared" si="78"/>
        <v>316.23599999999993</v>
      </c>
      <c r="L979" s="53">
        <f t="shared" si="79"/>
        <v>418.07099999999991</v>
      </c>
    </row>
    <row r="980" spans="1:12" x14ac:dyDescent="0.2">
      <c r="A980" s="39" t="s">
        <v>2441</v>
      </c>
      <c r="B980" s="10" t="s">
        <v>2442</v>
      </c>
      <c r="C980" s="9" t="s">
        <v>2443</v>
      </c>
      <c r="D980" s="13"/>
      <c r="E980" s="13"/>
      <c r="F980" s="63"/>
      <c r="G980" s="6">
        <f t="shared" si="75"/>
        <v>1.6424999999999998</v>
      </c>
      <c r="H980" s="49">
        <f t="shared" si="76"/>
        <v>0</v>
      </c>
      <c r="I980" s="63"/>
      <c r="J980" s="6">
        <f t="shared" si="77"/>
        <v>0.43799999999999994</v>
      </c>
      <c r="K980" s="57">
        <f t="shared" si="78"/>
        <v>0</v>
      </c>
      <c r="L980" s="53">
        <f t="shared" si="79"/>
        <v>0</v>
      </c>
    </row>
    <row r="981" spans="1:12" x14ac:dyDescent="0.2">
      <c r="A981" s="39" t="s">
        <v>2444</v>
      </c>
      <c r="B981" s="10" t="s">
        <v>2445</v>
      </c>
      <c r="C981" s="9" t="s">
        <v>2446</v>
      </c>
      <c r="D981" s="13">
        <v>-24.881440000000001</v>
      </c>
      <c r="E981" s="13">
        <v>19.199549999999999</v>
      </c>
      <c r="F981" s="63">
        <v>23</v>
      </c>
      <c r="G981" s="6">
        <f t="shared" si="75"/>
        <v>1.6424999999999998</v>
      </c>
      <c r="H981" s="49">
        <f t="shared" si="76"/>
        <v>37.777499999999996</v>
      </c>
      <c r="I981" s="63">
        <v>600</v>
      </c>
      <c r="J981" s="6">
        <f t="shared" si="77"/>
        <v>0.43799999999999994</v>
      </c>
      <c r="K981" s="57">
        <f t="shared" si="78"/>
        <v>262.79999999999995</v>
      </c>
      <c r="L981" s="53">
        <f t="shared" si="79"/>
        <v>300.57749999999993</v>
      </c>
    </row>
    <row r="982" spans="1:12" x14ac:dyDescent="0.2">
      <c r="A982" s="39" t="s">
        <v>2166</v>
      </c>
      <c r="B982" s="10" t="s">
        <v>2447</v>
      </c>
      <c r="C982" s="9" t="s">
        <v>2448</v>
      </c>
      <c r="D982" s="13">
        <v>-24.994119999999999</v>
      </c>
      <c r="E982" s="13">
        <v>19.129989999999999</v>
      </c>
      <c r="F982" s="63">
        <v>24</v>
      </c>
      <c r="G982" s="6">
        <f t="shared" si="75"/>
        <v>1.6424999999999998</v>
      </c>
      <c r="H982" s="49">
        <f t="shared" si="76"/>
        <v>39.419999999999995</v>
      </c>
      <c r="I982" s="63">
        <v>1485</v>
      </c>
      <c r="J982" s="6">
        <f t="shared" si="77"/>
        <v>0.43799999999999994</v>
      </c>
      <c r="K982" s="57">
        <f t="shared" si="78"/>
        <v>650.42999999999995</v>
      </c>
      <c r="L982" s="53">
        <f t="shared" si="79"/>
        <v>689.84999999999991</v>
      </c>
    </row>
    <row r="983" spans="1:12" x14ac:dyDescent="0.2">
      <c r="A983" s="39" t="s">
        <v>2449</v>
      </c>
      <c r="B983" s="10" t="s">
        <v>2450</v>
      </c>
      <c r="C983" s="9" t="s">
        <v>2451</v>
      </c>
      <c r="D983" s="13" t="s">
        <v>667</v>
      </c>
      <c r="E983" s="13"/>
      <c r="F983" s="63">
        <v>0</v>
      </c>
      <c r="G983" s="6">
        <f t="shared" si="75"/>
        <v>1.6424999999999998</v>
      </c>
      <c r="H983" s="49">
        <f t="shared" si="76"/>
        <v>0</v>
      </c>
      <c r="I983" s="72">
        <v>500</v>
      </c>
      <c r="J983" s="6">
        <f t="shared" si="77"/>
        <v>0.43799999999999994</v>
      </c>
      <c r="K983" s="57">
        <f t="shared" si="78"/>
        <v>218.99999999999997</v>
      </c>
      <c r="L983" s="53">
        <f t="shared" si="79"/>
        <v>218.99999999999997</v>
      </c>
    </row>
    <row r="984" spans="1:12" x14ac:dyDescent="0.2">
      <c r="A984" s="39" t="s">
        <v>2452</v>
      </c>
      <c r="B984" s="10" t="s">
        <v>2453</v>
      </c>
      <c r="C984" s="12" t="s">
        <v>2454</v>
      </c>
      <c r="D984" s="13">
        <v>-24.696249999999999</v>
      </c>
      <c r="E984" s="13">
        <v>19.019349999999999</v>
      </c>
      <c r="F984" s="67">
        <v>150</v>
      </c>
      <c r="G984" s="6">
        <f t="shared" si="75"/>
        <v>1.6424999999999998</v>
      </c>
      <c r="H984" s="49">
        <f t="shared" si="76"/>
        <v>246.37499999999997</v>
      </c>
      <c r="I984" s="67">
        <v>1300</v>
      </c>
      <c r="J984" s="6">
        <f t="shared" si="77"/>
        <v>0.43799999999999994</v>
      </c>
      <c r="K984" s="57">
        <f t="shared" si="78"/>
        <v>569.4</v>
      </c>
      <c r="L984" s="53">
        <f t="shared" si="79"/>
        <v>815.77499999999998</v>
      </c>
    </row>
    <row r="985" spans="1:12" x14ac:dyDescent="0.2">
      <c r="A985" s="39" t="s">
        <v>2455</v>
      </c>
      <c r="B985" s="10" t="s">
        <v>2456</v>
      </c>
      <c r="C985" s="9" t="s">
        <v>2457</v>
      </c>
      <c r="D985" s="13">
        <v>-24.40767</v>
      </c>
      <c r="E985" s="13">
        <v>18.24418</v>
      </c>
      <c r="F985" s="39">
        <v>42</v>
      </c>
      <c r="G985" s="6">
        <f t="shared" si="75"/>
        <v>1.6424999999999998</v>
      </c>
      <c r="H985" s="49">
        <f t="shared" si="76"/>
        <v>68.984999999999999</v>
      </c>
      <c r="I985" s="39">
        <v>810</v>
      </c>
      <c r="J985" s="6">
        <f t="shared" si="77"/>
        <v>0.43799999999999994</v>
      </c>
      <c r="K985" s="57">
        <f t="shared" si="78"/>
        <v>354.78</v>
      </c>
      <c r="L985" s="53">
        <f t="shared" si="79"/>
        <v>423.76499999999999</v>
      </c>
    </row>
    <row r="986" spans="1:12" x14ac:dyDescent="0.2">
      <c r="A986" s="39" t="s">
        <v>2458</v>
      </c>
      <c r="B986" s="10" t="s">
        <v>2459</v>
      </c>
      <c r="C986" s="9" t="s">
        <v>2460</v>
      </c>
      <c r="D986" s="13">
        <v>-24.800249999999998</v>
      </c>
      <c r="E986" s="13">
        <v>18.91705</v>
      </c>
      <c r="F986" s="39">
        <v>81</v>
      </c>
      <c r="G986" s="6">
        <f t="shared" si="75"/>
        <v>1.6424999999999998</v>
      </c>
      <c r="H986" s="49">
        <f t="shared" si="76"/>
        <v>133.04249999999999</v>
      </c>
      <c r="I986" s="39">
        <v>940</v>
      </c>
      <c r="J986" s="6">
        <f t="shared" si="77"/>
        <v>0.43799999999999994</v>
      </c>
      <c r="K986" s="57">
        <f t="shared" si="78"/>
        <v>411.71999999999997</v>
      </c>
      <c r="L986" s="53">
        <f t="shared" si="79"/>
        <v>544.76249999999993</v>
      </c>
    </row>
    <row r="987" spans="1:12" x14ac:dyDescent="0.2">
      <c r="A987" s="37" t="s">
        <v>2461</v>
      </c>
      <c r="B987" s="5" t="s">
        <v>2462</v>
      </c>
      <c r="C987" s="7" t="s">
        <v>2463</v>
      </c>
      <c r="D987" s="13">
        <v>-24.833539999999999</v>
      </c>
      <c r="E987" s="13">
        <v>18.791879999999999</v>
      </c>
      <c r="F987" s="37">
        <v>4</v>
      </c>
      <c r="G987" s="6">
        <f t="shared" si="75"/>
        <v>1.6424999999999998</v>
      </c>
      <c r="H987" s="49">
        <f t="shared" si="76"/>
        <v>6.5699999999999994</v>
      </c>
      <c r="I987" s="37">
        <v>26</v>
      </c>
      <c r="J987" s="6">
        <f t="shared" si="77"/>
        <v>0.43799999999999994</v>
      </c>
      <c r="K987" s="57">
        <f t="shared" si="78"/>
        <v>11.387999999999998</v>
      </c>
      <c r="L987" s="53">
        <f t="shared" si="79"/>
        <v>17.957999999999998</v>
      </c>
    </row>
    <row r="988" spans="1:12" x14ac:dyDescent="0.2">
      <c r="A988" s="37" t="s">
        <v>2461</v>
      </c>
      <c r="B988" s="5" t="s">
        <v>2464</v>
      </c>
      <c r="C988" s="7" t="s">
        <v>2465</v>
      </c>
      <c r="D988" s="13">
        <v>-24.839230000000001</v>
      </c>
      <c r="E988" s="13">
        <v>18.793030000000002</v>
      </c>
      <c r="F988" s="37">
        <v>0</v>
      </c>
      <c r="G988" s="6">
        <f t="shared" si="75"/>
        <v>1.6424999999999998</v>
      </c>
      <c r="H988" s="49">
        <f t="shared" si="76"/>
        <v>0</v>
      </c>
      <c r="I988" s="37">
        <v>0</v>
      </c>
      <c r="J988" s="6">
        <f t="shared" si="77"/>
        <v>0.43799999999999994</v>
      </c>
      <c r="K988" s="57">
        <f t="shared" si="78"/>
        <v>0</v>
      </c>
      <c r="L988" s="53">
        <f t="shared" si="79"/>
        <v>0</v>
      </c>
    </row>
    <row r="989" spans="1:12" x14ac:dyDescent="0.2">
      <c r="A989" s="39" t="s">
        <v>2466</v>
      </c>
      <c r="B989" s="10" t="s">
        <v>2467</v>
      </c>
      <c r="C989" s="9" t="s">
        <v>2468</v>
      </c>
      <c r="D989" s="13">
        <v>-24.833379999999998</v>
      </c>
      <c r="E989" s="13">
        <v>18.65692</v>
      </c>
      <c r="F989" s="63">
        <v>40</v>
      </c>
      <c r="G989" s="6">
        <f t="shared" si="75"/>
        <v>1.6424999999999998</v>
      </c>
      <c r="H989" s="49">
        <f t="shared" si="76"/>
        <v>65.699999999999989</v>
      </c>
      <c r="I989" s="63">
        <v>760</v>
      </c>
      <c r="J989" s="6">
        <f t="shared" si="77"/>
        <v>0.43799999999999994</v>
      </c>
      <c r="K989" s="57">
        <f t="shared" si="78"/>
        <v>332.87999999999994</v>
      </c>
      <c r="L989" s="53">
        <f t="shared" si="79"/>
        <v>398.57999999999993</v>
      </c>
    </row>
    <row r="990" spans="1:12" x14ac:dyDescent="0.2">
      <c r="A990" s="39" t="s">
        <v>209</v>
      </c>
      <c r="B990" s="10" t="s">
        <v>2469</v>
      </c>
      <c r="C990" s="9" t="s">
        <v>2470</v>
      </c>
      <c r="D990" s="13">
        <v>-24.409800000000001</v>
      </c>
      <c r="E990" s="13">
        <v>19.12575</v>
      </c>
      <c r="F990" s="39">
        <v>0</v>
      </c>
      <c r="G990" s="6">
        <f t="shared" si="75"/>
        <v>1.6424999999999998</v>
      </c>
      <c r="H990" s="49">
        <f t="shared" si="76"/>
        <v>0</v>
      </c>
      <c r="I990" s="39">
        <v>1000</v>
      </c>
      <c r="J990" s="6">
        <f t="shared" si="77"/>
        <v>0.43799999999999994</v>
      </c>
      <c r="K990" s="57">
        <f t="shared" si="78"/>
        <v>437.99999999999994</v>
      </c>
      <c r="L990" s="53">
        <f t="shared" si="79"/>
        <v>437.99999999999994</v>
      </c>
    </row>
    <row r="991" spans="1:12" x14ac:dyDescent="0.2">
      <c r="A991" s="39" t="s">
        <v>2471</v>
      </c>
      <c r="B991" s="10" t="s">
        <v>2472</v>
      </c>
      <c r="C991" s="12" t="s">
        <v>2473</v>
      </c>
      <c r="D991" s="13">
        <v>-24.610140000000001</v>
      </c>
      <c r="E991" s="13">
        <v>18.980519999999999</v>
      </c>
      <c r="F991" s="67">
        <v>25</v>
      </c>
      <c r="G991" s="6">
        <f t="shared" si="75"/>
        <v>1.6424999999999998</v>
      </c>
      <c r="H991" s="49">
        <f t="shared" si="76"/>
        <v>41.062499999999993</v>
      </c>
      <c r="I991" s="67">
        <v>800</v>
      </c>
      <c r="J991" s="6">
        <f t="shared" si="77"/>
        <v>0.43799999999999994</v>
      </c>
      <c r="K991" s="57">
        <f t="shared" si="78"/>
        <v>350.4</v>
      </c>
      <c r="L991" s="53">
        <f t="shared" si="79"/>
        <v>391.46249999999998</v>
      </c>
    </row>
    <row r="992" spans="1:12" x14ac:dyDescent="0.2">
      <c r="A992" s="39" t="s">
        <v>2474</v>
      </c>
      <c r="B992" s="10" t="s">
        <v>2475</v>
      </c>
      <c r="C992" s="12" t="s">
        <v>2476</v>
      </c>
      <c r="D992" s="13">
        <v>-24.666869999999999</v>
      </c>
      <c r="E992" s="13">
        <v>19.077480000000001</v>
      </c>
      <c r="F992" s="67">
        <v>0</v>
      </c>
      <c r="G992" s="6">
        <f t="shared" si="75"/>
        <v>1.6424999999999998</v>
      </c>
      <c r="H992" s="49">
        <f t="shared" si="76"/>
        <v>0</v>
      </c>
      <c r="I992" s="67">
        <v>1000</v>
      </c>
      <c r="J992" s="6">
        <f t="shared" si="77"/>
        <v>0.43799999999999994</v>
      </c>
      <c r="K992" s="57">
        <f t="shared" si="78"/>
        <v>437.99999999999994</v>
      </c>
      <c r="L992" s="53">
        <f t="shared" si="79"/>
        <v>437.99999999999994</v>
      </c>
    </row>
    <row r="993" spans="1:12" x14ac:dyDescent="0.2">
      <c r="A993" s="39" t="s">
        <v>2477</v>
      </c>
      <c r="B993" s="10" t="s">
        <v>2478</v>
      </c>
      <c r="C993" s="9" t="s">
        <v>2479</v>
      </c>
      <c r="D993" s="13">
        <v>-24.81006</v>
      </c>
      <c r="E993" s="13">
        <v>19.31596</v>
      </c>
      <c r="F993" s="63">
        <v>3</v>
      </c>
      <c r="G993" s="6">
        <f t="shared" si="75"/>
        <v>1.6424999999999998</v>
      </c>
      <c r="H993" s="49">
        <f t="shared" si="76"/>
        <v>4.9274999999999993</v>
      </c>
      <c r="I993" s="63">
        <v>427</v>
      </c>
      <c r="J993" s="6">
        <f t="shared" si="77"/>
        <v>0.43799999999999994</v>
      </c>
      <c r="K993" s="57">
        <f t="shared" si="78"/>
        <v>187.02599999999998</v>
      </c>
      <c r="L993" s="53">
        <f t="shared" si="79"/>
        <v>191.95349999999999</v>
      </c>
    </row>
    <row r="994" spans="1:12" x14ac:dyDescent="0.2">
      <c r="A994" s="39" t="s">
        <v>2480</v>
      </c>
      <c r="B994" s="10" t="s">
        <v>2481</v>
      </c>
      <c r="C994" s="9" t="s">
        <v>2482</v>
      </c>
      <c r="D994" s="13" t="s">
        <v>667</v>
      </c>
      <c r="E994" s="13"/>
      <c r="F994" s="39"/>
      <c r="G994" s="6">
        <f t="shared" si="75"/>
        <v>1.6424999999999998</v>
      </c>
      <c r="H994" s="49">
        <f t="shared" si="76"/>
        <v>0</v>
      </c>
      <c r="I994" s="39">
        <v>1000</v>
      </c>
      <c r="J994" s="6">
        <f t="shared" si="77"/>
        <v>0.43799999999999994</v>
      </c>
      <c r="K994" s="57">
        <f t="shared" si="78"/>
        <v>437.99999999999994</v>
      </c>
      <c r="L994" s="53">
        <f t="shared" si="79"/>
        <v>437.99999999999994</v>
      </c>
    </row>
    <row r="995" spans="1:12" x14ac:dyDescent="0.2">
      <c r="A995" s="39" t="s">
        <v>451</v>
      </c>
      <c r="B995" s="10" t="s">
        <v>2483</v>
      </c>
      <c r="C995" s="9" t="s">
        <v>2484</v>
      </c>
      <c r="D995" s="13">
        <v>-25.077030000000001</v>
      </c>
      <c r="E995" s="13">
        <v>19.196210000000001</v>
      </c>
      <c r="F995" s="63">
        <v>55</v>
      </c>
      <c r="G995" s="6">
        <f t="shared" si="75"/>
        <v>1.6424999999999998</v>
      </c>
      <c r="H995" s="49">
        <f t="shared" si="76"/>
        <v>90.337499999999991</v>
      </c>
      <c r="I995" s="63">
        <v>780</v>
      </c>
      <c r="J995" s="6">
        <f t="shared" si="77"/>
        <v>0.43799999999999994</v>
      </c>
      <c r="K995" s="57">
        <f t="shared" si="78"/>
        <v>341.63999999999993</v>
      </c>
      <c r="L995" s="53">
        <f t="shared" si="79"/>
        <v>431.97749999999991</v>
      </c>
    </row>
    <row r="996" spans="1:12" x14ac:dyDescent="0.2">
      <c r="A996" s="39" t="s">
        <v>2485</v>
      </c>
      <c r="B996" s="10" t="s">
        <v>2486</v>
      </c>
      <c r="C996" s="9" t="s">
        <v>2487</v>
      </c>
      <c r="D996" s="13" t="s">
        <v>667</v>
      </c>
      <c r="E996" s="13"/>
      <c r="F996" s="63">
        <v>5</v>
      </c>
      <c r="G996" s="6">
        <f t="shared" si="75"/>
        <v>1.6424999999999998</v>
      </c>
      <c r="H996" s="49">
        <f t="shared" si="76"/>
        <v>8.2124999999999986</v>
      </c>
      <c r="I996" s="72">
        <v>1500</v>
      </c>
      <c r="J996" s="6">
        <f t="shared" si="77"/>
        <v>0.43799999999999994</v>
      </c>
      <c r="K996" s="57">
        <f t="shared" si="78"/>
        <v>656.99999999999989</v>
      </c>
      <c r="L996" s="53">
        <f t="shared" si="79"/>
        <v>665.21249999999986</v>
      </c>
    </row>
    <row r="997" spans="1:12" x14ac:dyDescent="0.2">
      <c r="A997" s="39" t="s">
        <v>2488</v>
      </c>
      <c r="B997" s="10" t="s">
        <v>2489</v>
      </c>
      <c r="C997" s="9" t="s">
        <v>2490</v>
      </c>
      <c r="D997" s="13" t="s">
        <v>667</v>
      </c>
      <c r="E997" s="13"/>
      <c r="F997" s="63">
        <v>0</v>
      </c>
      <c r="G997" s="6">
        <f t="shared" si="75"/>
        <v>1.6424999999999998</v>
      </c>
      <c r="H997" s="49">
        <f t="shared" si="76"/>
        <v>0</v>
      </c>
      <c r="I997" s="72">
        <v>1500</v>
      </c>
      <c r="J997" s="6">
        <f t="shared" si="77"/>
        <v>0.43799999999999994</v>
      </c>
      <c r="K997" s="57">
        <f t="shared" si="78"/>
        <v>656.99999999999989</v>
      </c>
      <c r="L997" s="53">
        <f t="shared" si="79"/>
        <v>656.99999999999989</v>
      </c>
    </row>
    <row r="998" spans="1:12" x14ac:dyDescent="0.2">
      <c r="A998" s="39" t="s">
        <v>2491</v>
      </c>
      <c r="B998" s="10" t="s">
        <v>2492</v>
      </c>
      <c r="C998" s="9" t="s">
        <v>2493</v>
      </c>
      <c r="D998" s="13" t="s">
        <v>667</v>
      </c>
      <c r="E998" s="13"/>
      <c r="F998" s="63">
        <v>0</v>
      </c>
      <c r="G998" s="6">
        <f t="shared" si="75"/>
        <v>1.6424999999999998</v>
      </c>
      <c r="H998" s="49">
        <f t="shared" si="76"/>
        <v>0</v>
      </c>
      <c r="I998" s="72">
        <v>1000</v>
      </c>
      <c r="J998" s="6">
        <f t="shared" si="77"/>
        <v>0.43799999999999994</v>
      </c>
      <c r="K998" s="57">
        <f t="shared" si="78"/>
        <v>437.99999999999994</v>
      </c>
      <c r="L998" s="53">
        <f t="shared" si="79"/>
        <v>437.99999999999994</v>
      </c>
    </row>
    <row r="999" spans="1:12" x14ac:dyDescent="0.2">
      <c r="A999" s="39" t="s">
        <v>2494</v>
      </c>
      <c r="B999" s="10" t="s">
        <v>2495</v>
      </c>
      <c r="C999" s="9" t="s">
        <v>2496</v>
      </c>
      <c r="D999" s="13" t="s">
        <v>667</v>
      </c>
      <c r="E999" s="13"/>
      <c r="F999" s="63">
        <v>30</v>
      </c>
      <c r="G999" s="6">
        <f t="shared" si="75"/>
        <v>1.6424999999999998</v>
      </c>
      <c r="H999" s="49">
        <f t="shared" si="76"/>
        <v>49.274999999999999</v>
      </c>
      <c r="I999" s="72">
        <v>1000</v>
      </c>
      <c r="J999" s="6">
        <f t="shared" si="77"/>
        <v>0.43799999999999994</v>
      </c>
      <c r="K999" s="57">
        <f t="shared" si="78"/>
        <v>437.99999999999994</v>
      </c>
      <c r="L999" s="53">
        <f t="shared" si="79"/>
        <v>487.27499999999992</v>
      </c>
    </row>
    <row r="1000" spans="1:12" x14ac:dyDescent="0.2">
      <c r="A1000" s="39" t="s">
        <v>2497</v>
      </c>
      <c r="B1000" s="10" t="s">
        <v>2498</v>
      </c>
      <c r="C1000" s="12" t="s">
        <v>2499</v>
      </c>
      <c r="D1000" s="13">
        <v>-24.570789999999999</v>
      </c>
      <c r="E1000" s="13">
        <v>19.930309999999999</v>
      </c>
      <c r="F1000" s="67">
        <v>50</v>
      </c>
      <c r="G1000" s="6">
        <f t="shared" si="75"/>
        <v>1.6424999999999998</v>
      </c>
      <c r="H1000" s="49">
        <f t="shared" si="76"/>
        <v>82.124999999999986</v>
      </c>
      <c r="I1000" s="67">
        <v>1000</v>
      </c>
      <c r="J1000" s="6">
        <f t="shared" si="77"/>
        <v>0.43799999999999994</v>
      </c>
      <c r="K1000" s="57">
        <f t="shared" si="78"/>
        <v>437.99999999999994</v>
      </c>
      <c r="L1000" s="53">
        <f t="shared" si="79"/>
        <v>520.12499999999989</v>
      </c>
    </row>
    <row r="1001" spans="1:12" x14ac:dyDescent="0.2">
      <c r="A1001" s="39" t="s">
        <v>2500</v>
      </c>
      <c r="B1001" s="10" t="s">
        <v>2501</v>
      </c>
      <c r="C1001" s="12" t="s">
        <v>2502</v>
      </c>
      <c r="D1001" s="13">
        <v>-24.606539999999999</v>
      </c>
      <c r="E1001" s="13">
        <v>19.956610000000001</v>
      </c>
      <c r="F1001" s="67">
        <v>25</v>
      </c>
      <c r="G1001" s="6">
        <f t="shared" si="75"/>
        <v>1.6424999999999998</v>
      </c>
      <c r="H1001" s="49">
        <f t="shared" si="76"/>
        <v>41.062499999999993</v>
      </c>
      <c r="I1001" s="67">
        <v>1100</v>
      </c>
      <c r="J1001" s="6">
        <f t="shared" si="77"/>
        <v>0.43799999999999994</v>
      </c>
      <c r="K1001" s="57">
        <f t="shared" si="78"/>
        <v>481.79999999999995</v>
      </c>
      <c r="L1001" s="53">
        <f t="shared" si="79"/>
        <v>522.86249999999995</v>
      </c>
    </row>
    <row r="1002" spans="1:12" x14ac:dyDescent="0.2">
      <c r="A1002" s="37" t="s">
        <v>2503</v>
      </c>
      <c r="B1002" s="5" t="s">
        <v>2504</v>
      </c>
      <c r="C1002" s="7" t="s">
        <v>2505</v>
      </c>
      <c r="D1002" s="8">
        <v>-24.216729999999998</v>
      </c>
      <c r="E1002" s="8">
        <v>19.68749</v>
      </c>
      <c r="F1002" s="37">
        <v>6</v>
      </c>
      <c r="G1002" s="6">
        <f t="shared" si="75"/>
        <v>1.6424999999999998</v>
      </c>
      <c r="H1002" s="49">
        <f t="shared" si="76"/>
        <v>9.8549999999999986</v>
      </c>
      <c r="I1002" s="37">
        <v>900</v>
      </c>
      <c r="J1002" s="6">
        <f t="shared" si="77"/>
        <v>0.43799999999999994</v>
      </c>
      <c r="K1002" s="57">
        <f t="shared" si="78"/>
        <v>394.19999999999993</v>
      </c>
      <c r="L1002" s="53">
        <f t="shared" si="79"/>
        <v>404.05499999999995</v>
      </c>
    </row>
    <row r="1003" spans="1:12" x14ac:dyDescent="0.2">
      <c r="A1003" s="37" t="s">
        <v>2506</v>
      </c>
      <c r="B1003" s="5" t="s">
        <v>2507</v>
      </c>
      <c r="C1003" s="7"/>
      <c r="D1003" s="7">
        <v>-24.28454</v>
      </c>
      <c r="E1003" s="7">
        <v>19.60172</v>
      </c>
      <c r="F1003" s="37">
        <v>91</v>
      </c>
      <c r="G1003" s="6">
        <f t="shared" si="75"/>
        <v>1.6424999999999998</v>
      </c>
      <c r="H1003" s="49">
        <f t="shared" si="76"/>
        <v>149.46749999999997</v>
      </c>
      <c r="I1003" s="37">
        <v>480</v>
      </c>
      <c r="J1003" s="6">
        <f t="shared" si="77"/>
        <v>0.43799999999999994</v>
      </c>
      <c r="K1003" s="57">
        <f t="shared" si="78"/>
        <v>210.23999999999998</v>
      </c>
      <c r="L1003" s="53">
        <f t="shared" si="79"/>
        <v>359.70749999999998</v>
      </c>
    </row>
    <row r="1004" spans="1:12" x14ac:dyDescent="0.2">
      <c r="A1004" s="39" t="s">
        <v>2508</v>
      </c>
      <c r="B1004" s="10" t="s">
        <v>2509</v>
      </c>
      <c r="C1004" s="9"/>
      <c r="D1004" s="13">
        <v>-24.28454</v>
      </c>
      <c r="E1004" s="13">
        <v>19.60172</v>
      </c>
      <c r="F1004" s="39">
        <v>91</v>
      </c>
      <c r="G1004" s="6">
        <f t="shared" si="75"/>
        <v>1.6424999999999998</v>
      </c>
      <c r="H1004" s="49">
        <f t="shared" si="76"/>
        <v>149.46749999999997</v>
      </c>
      <c r="I1004" s="39">
        <v>480</v>
      </c>
      <c r="J1004" s="6">
        <f t="shared" si="77"/>
        <v>0.43799999999999994</v>
      </c>
      <c r="K1004" s="57">
        <f t="shared" si="78"/>
        <v>210.23999999999998</v>
      </c>
      <c r="L1004" s="53">
        <f t="shared" si="79"/>
        <v>359.70749999999998</v>
      </c>
    </row>
    <row r="1005" spans="1:12" x14ac:dyDescent="0.2">
      <c r="A1005" s="37" t="s">
        <v>1155</v>
      </c>
      <c r="B1005" s="5" t="s">
        <v>2509</v>
      </c>
      <c r="C1005" s="7"/>
      <c r="D1005" s="7">
        <v>-24.283809999999999</v>
      </c>
      <c r="E1005" s="7">
        <v>19.653030000000001</v>
      </c>
      <c r="F1005" s="37">
        <v>222</v>
      </c>
      <c r="G1005" s="6">
        <f t="shared" si="75"/>
        <v>1.6424999999999998</v>
      </c>
      <c r="H1005" s="49">
        <f t="shared" si="76"/>
        <v>364.63499999999999</v>
      </c>
      <c r="I1005" s="37">
        <v>1430</v>
      </c>
      <c r="J1005" s="6">
        <f t="shared" si="77"/>
        <v>0.43799999999999994</v>
      </c>
      <c r="K1005" s="57">
        <f t="shared" si="78"/>
        <v>626.33999999999992</v>
      </c>
      <c r="L1005" s="53">
        <f t="shared" si="79"/>
        <v>990.97499999999991</v>
      </c>
    </row>
    <row r="1006" spans="1:12" x14ac:dyDescent="0.2">
      <c r="A1006" s="37" t="s">
        <v>2510</v>
      </c>
      <c r="B1006" s="5" t="s">
        <v>2511</v>
      </c>
      <c r="C1006" s="7" t="s">
        <v>2512</v>
      </c>
      <c r="D1006" s="8">
        <v>-24.274740000000001</v>
      </c>
      <c r="E1006" s="8">
        <v>19.758769999999998</v>
      </c>
      <c r="F1006" s="37">
        <v>39</v>
      </c>
      <c r="G1006" s="6">
        <f t="shared" si="75"/>
        <v>1.6424999999999998</v>
      </c>
      <c r="H1006" s="49">
        <f t="shared" si="76"/>
        <v>64.05749999999999</v>
      </c>
      <c r="I1006" s="37">
        <v>800</v>
      </c>
      <c r="J1006" s="6">
        <f t="shared" si="77"/>
        <v>0.43799999999999994</v>
      </c>
      <c r="K1006" s="57">
        <f t="shared" si="78"/>
        <v>350.4</v>
      </c>
      <c r="L1006" s="53">
        <f t="shared" si="79"/>
        <v>414.45749999999998</v>
      </c>
    </row>
    <row r="1007" spans="1:12" x14ac:dyDescent="0.2">
      <c r="A1007" s="39" t="s">
        <v>2513</v>
      </c>
      <c r="B1007" s="10" t="s">
        <v>2514</v>
      </c>
      <c r="C1007" s="12" t="s">
        <v>2515</v>
      </c>
      <c r="D1007" s="13">
        <v>-24.3309</v>
      </c>
      <c r="E1007" s="13">
        <v>19.72306</v>
      </c>
      <c r="F1007" s="67">
        <v>25</v>
      </c>
      <c r="G1007" s="6">
        <f t="shared" si="75"/>
        <v>1.6424999999999998</v>
      </c>
      <c r="H1007" s="49">
        <f t="shared" si="76"/>
        <v>41.062499999999993</v>
      </c>
      <c r="I1007" s="67">
        <v>1100</v>
      </c>
      <c r="J1007" s="6">
        <f t="shared" si="77"/>
        <v>0.43799999999999994</v>
      </c>
      <c r="K1007" s="57">
        <f t="shared" si="78"/>
        <v>481.79999999999995</v>
      </c>
      <c r="L1007" s="53">
        <f t="shared" si="79"/>
        <v>522.86249999999995</v>
      </c>
    </row>
    <row r="1008" spans="1:12" x14ac:dyDescent="0.2">
      <c r="A1008" s="39" t="s">
        <v>808</v>
      </c>
      <c r="B1008" s="10" t="s">
        <v>2516</v>
      </c>
      <c r="C1008" s="12" t="s">
        <v>2517</v>
      </c>
      <c r="D1008" s="13">
        <v>-24.36271</v>
      </c>
      <c r="E1008" s="13">
        <v>19.846150000000002</v>
      </c>
      <c r="F1008" s="67">
        <v>3</v>
      </c>
      <c r="G1008" s="6">
        <f t="shared" si="75"/>
        <v>1.6424999999999998</v>
      </c>
      <c r="H1008" s="49">
        <f t="shared" si="76"/>
        <v>4.9274999999999993</v>
      </c>
      <c r="I1008" s="67">
        <v>1500</v>
      </c>
      <c r="J1008" s="6">
        <f t="shared" si="77"/>
        <v>0.43799999999999994</v>
      </c>
      <c r="K1008" s="57">
        <f t="shared" si="78"/>
        <v>656.99999999999989</v>
      </c>
      <c r="L1008" s="53">
        <f t="shared" si="79"/>
        <v>661.9274999999999</v>
      </c>
    </row>
    <row r="1009" spans="1:12" x14ac:dyDescent="0.2">
      <c r="A1009" s="39" t="s">
        <v>2518</v>
      </c>
      <c r="B1009" s="10" t="s">
        <v>2519</v>
      </c>
      <c r="C1009" s="12" t="s">
        <v>2520</v>
      </c>
      <c r="D1009" s="13">
        <v>-24.475539999999999</v>
      </c>
      <c r="E1009" s="13">
        <v>19.849550000000001</v>
      </c>
      <c r="F1009" s="67">
        <v>50</v>
      </c>
      <c r="G1009" s="6">
        <f t="shared" si="75"/>
        <v>1.6424999999999998</v>
      </c>
      <c r="H1009" s="49">
        <f t="shared" si="76"/>
        <v>82.124999999999986</v>
      </c>
      <c r="I1009" s="67">
        <v>500</v>
      </c>
      <c r="J1009" s="6">
        <f t="shared" si="77"/>
        <v>0.43799999999999994</v>
      </c>
      <c r="K1009" s="57">
        <f t="shared" si="78"/>
        <v>218.99999999999997</v>
      </c>
      <c r="L1009" s="53">
        <f t="shared" si="79"/>
        <v>301.12499999999994</v>
      </c>
    </row>
    <row r="1010" spans="1:12" x14ac:dyDescent="0.2">
      <c r="A1010" s="37" t="s">
        <v>2521</v>
      </c>
      <c r="B1010" s="5" t="s">
        <v>2522</v>
      </c>
      <c r="C1010" s="7" t="s">
        <v>2523</v>
      </c>
      <c r="D1010" s="8">
        <v>-24.187899999999999</v>
      </c>
      <c r="E1010" s="8">
        <v>19.569120000000002</v>
      </c>
      <c r="F1010" s="37">
        <v>8</v>
      </c>
      <c r="G1010" s="6">
        <f t="shared" si="75"/>
        <v>1.6424999999999998</v>
      </c>
      <c r="H1010" s="49">
        <f t="shared" si="76"/>
        <v>13.139999999999999</v>
      </c>
      <c r="I1010" s="37">
        <v>700</v>
      </c>
      <c r="J1010" s="6">
        <f t="shared" si="77"/>
        <v>0.43799999999999994</v>
      </c>
      <c r="K1010" s="57">
        <f t="shared" si="78"/>
        <v>306.59999999999997</v>
      </c>
      <c r="L1010" s="53">
        <f t="shared" si="79"/>
        <v>319.73999999999995</v>
      </c>
    </row>
    <row r="1011" spans="1:12" x14ac:dyDescent="0.2">
      <c r="A1011" s="39" t="s">
        <v>2332</v>
      </c>
      <c r="B1011" s="10" t="s">
        <v>2524</v>
      </c>
      <c r="C1011" s="9" t="s">
        <v>2525</v>
      </c>
      <c r="D1011" s="13" t="s">
        <v>667</v>
      </c>
      <c r="E1011" s="13"/>
      <c r="F1011" s="63">
        <v>0</v>
      </c>
      <c r="G1011" s="6">
        <f t="shared" si="75"/>
        <v>1.6424999999999998</v>
      </c>
      <c r="H1011" s="49">
        <f t="shared" si="76"/>
        <v>0</v>
      </c>
      <c r="I1011" s="72">
        <v>500</v>
      </c>
      <c r="J1011" s="6">
        <f t="shared" si="77"/>
        <v>0.43799999999999994</v>
      </c>
      <c r="K1011" s="57">
        <f t="shared" si="78"/>
        <v>218.99999999999997</v>
      </c>
      <c r="L1011" s="53">
        <f t="shared" si="79"/>
        <v>218.99999999999997</v>
      </c>
    </row>
    <row r="1012" spans="1:12" x14ac:dyDescent="0.2">
      <c r="A1012" s="39" t="s">
        <v>2526</v>
      </c>
      <c r="B1012" s="10" t="s">
        <v>2527</v>
      </c>
      <c r="C1012" s="9" t="s">
        <v>2528</v>
      </c>
      <c r="D1012" s="9">
        <v>-24.300229999999999</v>
      </c>
      <c r="E1012" s="9">
        <v>19.45384</v>
      </c>
      <c r="F1012" s="39">
        <v>0</v>
      </c>
      <c r="G1012" s="6">
        <f t="shared" si="75"/>
        <v>1.6424999999999998</v>
      </c>
      <c r="H1012" s="49">
        <f t="shared" si="76"/>
        <v>0</v>
      </c>
      <c r="I1012" s="39">
        <v>1300</v>
      </c>
      <c r="J1012" s="6">
        <f t="shared" si="77"/>
        <v>0.43799999999999994</v>
      </c>
      <c r="K1012" s="57">
        <f t="shared" si="78"/>
        <v>569.4</v>
      </c>
      <c r="L1012" s="53">
        <f t="shared" si="79"/>
        <v>569.4</v>
      </c>
    </row>
    <row r="1013" spans="1:12" x14ac:dyDescent="0.2">
      <c r="A1013" s="37" t="s">
        <v>2529</v>
      </c>
      <c r="B1013" s="5" t="s">
        <v>2530</v>
      </c>
      <c r="C1013" s="7" t="s">
        <v>2531</v>
      </c>
      <c r="D1013" s="8">
        <v>-24.176850000000002</v>
      </c>
      <c r="E1013" s="8">
        <v>19.804960000000001</v>
      </c>
      <c r="F1013" s="37">
        <v>0</v>
      </c>
      <c r="G1013" s="6">
        <f t="shared" si="75"/>
        <v>1.6424999999999998</v>
      </c>
      <c r="H1013" s="49">
        <f t="shared" si="76"/>
        <v>0</v>
      </c>
      <c r="I1013" s="37">
        <v>1000</v>
      </c>
      <c r="J1013" s="6">
        <f t="shared" si="77"/>
        <v>0.43799999999999994</v>
      </c>
      <c r="K1013" s="57">
        <f t="shared" si="78"/>
        <v>437.99999999999994</v>
      </c>
      <c r="L1013" s="53">
        <f t="shared" si="79"/>
        <v>437.99999999999994</v>
      </c>
    </row>
    <row r="1014" spans="1:12" x14ac:dyDescent="0.2">
      <c r="A1014" s="37" t="s">
        <v>2532</v>
      </c>
      <c r="B1014" s="5" t="s">
        <v>2533</v>
      </c>
      <c r="C1014" s="5">
        <v>553</v>
      </c>
      <c r="D1014" s="6">
        <v>-23.923940000000002</v>
      </c>
      <c r="E1014" s="6">
        <v>19.588619999999999</v>
      </c>
      <c r="F1014" s="38">
        <v>20</v>
      </c>
      <c r="G1014" s="6">
        <f t="shared" si="75"/>
        <v>1.6424999999999998</v>
      </c>
      <c r="H1014" s="49">
        <f t="shared" si="76"/>
        <v>32.849999999999994</v>
      </c>
      <c r="I1014" s="38">
        <v>1250</v>
      </c>
      <c r="J1014" s="6">
        <f t="shared" si="77"/>
        <v>0.43799999999999994</v>
      </c>
      <c r="K1014" s="57">
        <f t="shared" si="78"/>
        <v>547.49999999999989</v>
      </c>
      <c r="L1014" s="53">
        <f t="shared" si="79"/>
        <v>580.34999999999991</v>
      </c>
    </row>
    <row r="1015" spans="1:12" x14ac:dyDescent="0.2">
      <c r="A1015" s="38" t="s">
        <v>2534</v>
      </c>
      <c r="B1015" s="5" t="s">
        <v>2535</v>
      </c>
      <c r="C1015" s="5"/>
      <c r="D1015" s="6" t="s">
        <v>185</v>
      </c>
      <c r="E1015" s="6" t="s">
        <v>185</v>
      </c>
      <c r="F1015" s="38">
        <v>62</v>
      </c>
      <c r="G1015" s="6">
        <f t="shared" si="75"/>
        <v>1.6424999999999998</v>
      </c>
      <c r="H1015" s="49">
        <f t="shared" si="76"/>
        <v>101.83499999999999</v>
      </c>
      <c r="I1015" s="38">
        <v>598</v>
      </c>
      <c r="J1015" s="6">
        <f t="shared" si="77"/>
        <v>0.43799999999999994</v>
      </c>
      <c r="K1015" s="57">
        <f t="shared" si="78"/>
        <v>261.92399999999998</v>
      </c>
      <c r="L1015" s="53">
        <f t="shared" si="79"/>
        <v>363.75899999999996</v>
      </c>
    </row>
    <row r="1016" spans="1:12" x14ac:dyDescent="0.2">
      <c r="A1016" s="38" t="s">
        <v>2536</v>
      </c>
      <c r="B1016" s="5" t="s">
        <v>2537</v>
      </c>
      <c r="C1016" s="5"/>
      <c r="D1016" s="6">
        <v>-23.911670000000001</v>
      </c>
      <c r="E1016" s="6">
        <v>19.94622</v>
      </c>
      <c r="F1016" s="38">
        <v>20</v>
      </c>
      <c r="G1016" s="6">
        <f t="shared" si="75"/>
        <v>1.6424999999999998</v>
      </c>
      <c r="H1016" s="49">
        <f t="shared" si="76"/>
        <v>32.849999999999994</v>
      </c>
      <c r="I1016" s="38">
        <v>1100</v>
      </c>
      <c r="J1016" s="6">
        <f t="shared" si="77"/>
        <v>0.43799999999999994</v>
      </c>
      <c r="K1016" s="57">
        <f t="shared" si="78"/>
        <v>481.79999999999995</v>
      </c>
      <c r="L1016" s="53">
        <f t="shared" si="79"/>
        <v>514.65</v>
      </c>
    </row>
    <row r="1017" spans="1:12" x14ac:dyDescent="0.2">
      <c r="A1017" s="39" t="s">
        <v>2538</v>
      </c>
      <c r="B1017" s="10" t="s">
        <v>2539</v>
      </c>
      <c r="C1017" s="9" t="s">
        <v>1420</v>
      </c>
      <c r="D1017" s="13">
        <v>-25.185390000000002</v>
      </c>
      <c r="E1017" s="13">
        <v>18.82976</v>
      </c>
      <c r="F1017" s="39">
        <v>4</v>
      </c>
      <c r="G1017" s="6">
        <f t="shared" si="75"/>
        <v>1.6424999999999998</v>
      </c>
      <c r="H1017" s="49">
        <f t="shared" si="76"/>
        <v>6.5699999999999994</v>
      </c>
      <c r="I1017" s="39">
        <v>820</v>
      </c>
      <c r="J1017" s="6">
        <f t="shared" si="77"/>
        <v>0.43799999999999994</v>
      </c>
      <c r="K1017" s="57">
        <f t="shared" si="78"/>
        <v>359.15999999999997</v>
      </c>
      <c r="L1017" s="53">
        <f t="shared" si="79"/>
        <v>365.72999999999996</v>
      </c>
    </row>
    <row r="1018" spans="1:12" x14ac:dyDescent="0.2">
      <c r="A1018" s="41" t="s">
        <v>2540</v>
      </c>
      <c r="B1018" s="10" t="s">
        <v>2541</v>
      </c>
      <c r="C1018" s="16">
        <v>557</v>
      </c>
      <c r="D1018" s="15">
        <v>-23.940020000000001</v>
      </c>
      <c r="E1018" s="15">
        <v>19.30527</v>
      </c>
      <c r="F1018" s="64">
        <v>52</v>
      </c>
      <c r="G1018" s="6">
        <f t="shared" si="75"/>
        <v>1.6424999999999998</v>
      </c>
      <c r="H1018" s="49">
        <f t="shared" si="76"/>
        <v>85.41</v>
      </c>
      <c r="I1018" s="64">
        <v>680</v>
      </c>
      <c r="J1018" s="6">
        <f t="shared" si="77"/>
        <v>0.43799999999999994</v>
      </c>
      <c r="K1018" s="57">
        <f t="shared" si="78"/>
        <v>297.83999999999997</v>
      </c>
      <c r="L1018" s="53">
        <f t="shared" si="79"/>
        <v>383.25</v>
      </c>
    </row>
    <row r="1019" spans="1:12" x14ac:dyDescent="0.2">
      <c r="A1019" s="38" t="s">
        <v>408</v>
      </c>
      <c r="B1019" s="5" t="s">
        <v>2542</v>
      </c>
      <c r="C1019" s="5">
        <v>558</v>
      </c>
      <c r="D1019" s="6">
        <v>-23.89329</v>
      </c>
      <c r="E1019" s="6">
        <v>19.305240000000001</v>
      </c>
      <c r="F1019" s="38">
        <v>61</v>
      </c>
      <c r="G1019" s="6">
        <f t="shared" si="75"/>
        <v>1.6424999999999998</v>
      </c>
      <c r="H1019" s="49">
        <f t="shared" si="76"/>
        <v>100.1925</v>
      </c>
      <c r="I1019" s="38">
        <v>1520</v>
      </c>
      <c r="J1019" s="6">
        <f t="shared" si="77"/>
        <v>0.43799999999999994</v>
      </c>
      <c r="K1019" s="57">
        <f t="shared" si="78"/>
        <v>665.75999999999988</v>
      </c>
      <c r="L1019" s="53">
        <f t="shared" si="79"/>
        <v>765.95249999999987</v>
      </c>
    </row>
    <row r="1020" spans="1:12" x14ac:dyDescent="0.2">
      <c r="A1020" s="39" t="s">
        <v>2543</v>
      </c>
      <c r="B1020" s="10" t="s">
        <v>2544</v>
      </c>
      <c r="C1020" s="12" t="s">
        <v>2545</v>
      </c>
      <c r="D1020" s="13">
        <v>-25.918620000000001</v>
      </c>
      <c r="E1020" s="13">
        <v>19.568490000000001</v>
      </c>
      <c r="F1020" s="67">
        <v>10</v>
      </c>
      <c r="G1020" s="6">
        <f t="shared" si="75"/>
        <v>1.6424999999999998</v>
      </c>
      <c r="H1020" s="49">
        <f t="shared" si="76"/>
        <v>16.424999999999997</v>
      </c>
      <c r="I1020" s="67">
        <v>1450</v>
      </c>
      <c r="J1020" s="6">
        <f t="shared" si="77"/>
        <v>0.43799999999999994</v>
      </c>
      <c r="K1020" s="57">
        <f t="shared" si="78"/>
        <v>635.09999999999991</v>
      </c>
      <c r="L1020" s="53">
        <f t="shared" si="79"/>
        <v>651.52499999999986</v>
      </c>
    </row>
    <row r="1021" spans="1:12" x14ac:dyDescent="0.2">
      <c r="A1021" s="39" t="s">
        <v>2546</v>
      </c>
      <c r="B1021" s="10" t="s">
        <v>2547</v>
      </c>
      <c r="C1021" s="12" t="s">
        <v>2548</v>
      </c>
      <c r="D1021" s="13">
        <v>-24.91966</v>
      </c>
      <c r="E1021" s="13">
        <v>19.843</v>
      </c>
      <c r="F1021" s="67">
        <v>70</v>
      </c>
      <c r="G1021" s="6">
        <f t="shared" si="75"/>
        <v>1.6424999999999998</v>
      </c>
      <c r="H1021" s="49">
        <f t="shared" si="76"/>
        <v>114.97499999999999</v>
      </c>
      <c r="I1021" s="67">
        <v>1100</v>
      </c>
      <c r="J1021" s="6">
        <f t="shared" si="77"/>
        <v>0.43799999999999994</v>
      </c>
      <c r="K1021" s="57">
        <f t="shared" si="78"/>
        <v>481.79999999999995</v>
      </c>
      <c r="L1021" s="53">
        <f t="shared" si="79"/>
        <v>596.77499999999998</v>
      </c>
    </row>
    <row r="1022" spans="1:12" x14ac:dyDescent="0.2">
      <c r="A1022" s="39" t="s">
        <v>812</v>
      </c>
      <c r="B1022" s="10" t="s">
        <v>2549</v>
      </c>
      <c r="C1022" s="9" t="s">
        <v>2550</v>
      </c>
      <c r="D1022" s="13" t="s">
        <v>667</v>
      </c>
      <c r="E1022" s="13"/>
      <c r="F1022" s="63"/>
      <c r="G1022" s="6">
        <f t="shared" si="75"/>
        <v>1.6424999999999998</v>
      </c>
      <c r="H1022" s="49">
        <f t="shared" si="76"/>
        <v>0</v>
      </c>
      <c r="I1022" s="72">
        <v>1200</v>
      </c>
      <c r="J1022" s="6">
        <f t="shared" si="77"/>
        <v>0.43799999999999994</v>
      </c>
      <c r="K1022" s="57">
        <f t="shared" si="78"/>
        <v>525.59999999999991</v>
      </c>
      <c r="L1022" s="53">
        <f t="shared" si="79"/>
        <v>525.59999999999991</v>
      </c>
    </row>
    <row r="1023" spans="1:12" x14ac:dyDescent="0.2">
      <c r="A1023" s="39" t="s">
        <v>2551</v>
      </c>
      <c r="B1023" s="10" t="s">
        <v>2552</v>
      </c>
      <c r="C1023" s="9" t="s">
        <v>2553</v>
      </c>
      <c r="D1023" s="13" t="s">
        <v>667</v>
      </c>
      <c r="E1023" s="13"/>
      <c r="F1023" s="63">
        <v>60</v>
      </c>
      <c r="G1023" s="6">
        <f t="shared" si="75"/>
        <v>1.6424999999999998</v>
      </c>
      <c r="H1023" s="49">
        <f t="shared" si="76"/>
        <v>98.55</v>
      </c>
      <c r="I1023" s="72">
        <v>1000</v>
      </c>
      <c r="J1023" s="6">
        <f t="shared" si="77"/>
        <v>0.43799999999999994</v>
      </c>
      <c r="K1023" s="57">
        <f t="shared" si="78"/>
        <v>437.99999999999994</v>
      </c>
      <c r="L1023" s="53">
        <f t="shared" si="79"/>
        <v>536.54999999999995</v>
      </c>
    </row>
    <row r="1024" spans="1:12" x14ac:dyDescent="0.2">
      <c r="A1024" s="39" t="s">
        <v>218</v>
      </c>
      <c r="B1024" s="10" t="s">
        <v>2554</v>
      </c>
      <c r="C1024" s="9" t="s">
        <v>2555</v>
      </c>
      <c r="D1024" s="13" t="s">
        <v>667</v>
      </c>
      <c r="E1024" s="13"/>
      <c r="F1024" s="63">
        <v>60</v>
      </c>
      <c r="G1024" s="6">
        <f t="shared" si="75"/>
        <v>1.6424999999999998</v>
      </c>
      <c r="H1024" s="49">
        <f t="shared" si="76"/>
        <v>98.55</v>
      </c>
      <c r="I1024" s="72">
        <v>1300</v>
      </c>
      <c r="J1024" s="6">
        <f t="shared" si="77"/>
        <v>0.43799999999999994</v>
      </c>
      <c r="K1024" s="57">
        <f t="shared" si="78"/>
        <v>569.4</v>
      </c>
      <c r="L1024" s="53">
        <f t="shared" si="79"/>
        <v>667.94999999999993</v>
      </c>
    </row>
    <row r="1025" spans="1:12" x14ac:dyDescent="0.2">
      <c r="A1025" s="39" t="s">
        <v>2556</v>
      </c>
      <c r="B1025" s="10" t="s">
        <v>2557</v>
      </c>
      <c r="C1025" s="12" t="s">
        <v>2558</v>
      </c>
      <c r="D1025" s="13">
        <v>-24.88653</v>
      </c>
      <c r="E1025" s="13">
        <v>19.84911</v>
      </c>
      <c r="F1025" s="67">
        <v>44</v>
      </c>
      <c r="G1025" s="6">
        <f t="shared" si="75"/>
        <v>1.6424999999999998</v>
      </c>
      <c r="H1025" s="49">
        <f t="shared" si="76"/>
        <v>72.27</v>
      </c>
      <c r="I1025" s="67">
        <v>1100</v>
      </c>
      <c r="J1025" s="6">
        <f t="shared" si="77"/>
        <v>0.43799999999999994</v>
      </c>
      <c r="K1025" s="57">
        <f t="shared" si="78"/>
        <v>481.79999999999995</v>
      </c>
      <c r="L1025" s="53">
        <f t="shared" si="79"/>
        <v>554.06999999999994</v>
      </c>
    </row>
    <row r="1026" spans="1:12" x14ac:dyDescent="0.2">
      <c r="A1026" s="39" t="s">
        <v>2559</v>
      </c>
      <c r="B1026" s="10" t="s">
        <v>2560</v>
      </c>
      <c r="C1026" s="9" t="s">
        <v>2561</v>
      </c>
      <c r="D1026" s="13" t="s">
        <v>667</v>
      </c>
      <c r="E1026" s="13"/>
      <c r="F1026" s="63">
        <v>20</v>
      </c>
      <c r="G1026" s="6">
        <f t="shared" si="75"/>
        <v>1.6424999999999998</v>
      </c>
      <c r="H1026" s="49">
        <f t="shared" si="76"/>
        <v>32.849999999999994</v>
      </c>
      <c r="I1026" s="72">
        <v>1500</v>
      </c>
      <c r="J1026" s="6">
        <f t="shared" si="77"/>
        <v>0.43799999999999994</v>
      </c>
      <c r="K1026" s="57">
        <f t="shared" si="78"/>
        <v>656.99999999999989</v>
      </c>
      <c r="L1026" s="53">
        <f t="shared" si="79"/>
        <v>689.84999999999991</v>
      </c>
    </row>
    <row r="1027" spans="1:12" x14ac:dyDescent="0.2">
      <c r="A1027" s="39" t="s">
        <v>488</v>
      </c>
      <c r="B1027" s="10" t="s">
        <v>2562</v>
      </c>
      <c r="C1027" s="9" t="s">
        <v>2563</v>
      </c>
      <c r="D1027" s="13" t="s">
        <v>667</v>
      </c>
      <c r="E1027" s="13"/>
      <c r="F1027" s="63">
        <v>130</v>
      </c>
      <c r="G1027" s="6">
        <f t="shared" ref="G1027:G1090" si="80">0.0045*365</f>
        <v>1.6424999999999998</v>
      </c>
      <c r="H1027" s="49">
        <f t="shared" ref="H1027:H1090" si="81">F1027*G1027</f>
        <v>213.52499999999998</v>
      </c>
      <c r="I1027" s="72">
        <v>1500</v>
      </c>
      <c r="J1027" s="6">
        <f t="shared" ref="J1027:J1090" si="82">0.0012*365</f>
        <v>0.43799999999999994</v>
      </c>
      <c r="K1027" s="57">
        <f t="shared" ref="K1027:K1090" si="83">I1027*J1027</f>
        <v>656.99999999999989</v>
      </c>
      <c r="L1027" s="53">
        <f t="shared" ref="L1027:L1090" si="84">K1027+H1027</f>
        <v>870.52499999999986</v>
      </c>
    </row>
    <row r="1028" spans="1:12" x14ac:dyDescent="0.2">
      <c r="A1028" s="39" t="s">
        <v>2564</v>
      </c>
      <c r="B1028" s="10" t="s">
        <v>2565</v>
      </c>
      <c r="C1028" s="9" t="s">
        <v>2566</v>
      </c>
      <c r="D1028" s="13" t="s">
        <v>667</v>
      </c>
      <c r="E1028" s="13"/>
      <c r="F1028" s="63">
        <v>32</v>
      </c>
      <c r="G1028" s="6">
        <f t="shared" si="80"/>
        <v>1.6424999999999998</v>
      </c>
      <c r="H1028" s="49">
        <f t="shared" si="81"/>
        <v>52.559999999999995</v>
      </c>
      <c r="I1028" s="72">
        <v>600</v>
      </c>
      <c r="J1028" s="6">
        <f t="shared" si="82"/>
        <v>0.43799999999999994</v>
      </c>
      <c r="K1028" s="57">
        <f t="shared" si="83"/>
        <v>262.79999999999995</v>
      </c>
      <c r="L1028" s="53">
        <f t="shared" si="84"/>
        <v>315.35999999999996</v>
      </c>
    </row>
    <row r="1029" spans="1:12" x14ac:dyDescent="0.2">
      <c r="A1029" s="39" t="s">
        <v>2567</v>
      </c>
      <c r="B1029" s="10" t="s">
        <v>2568</v>
      </c>
      <c r="C1029" s="9" t="s">
        <v>2569</v>
      </c>
      <c r="D1029" s="9">
        <v>-24.377929999999999</v>
      </c>
      <c r="E1029" s="9">
        <v>19.962209999999999</v>
      </c>
      <c r="F1029" s="39">
        <v>19</v>
      </c>
      <c r="G1029" s="6">
        <f t="shared" si="80"/>
        <v>1.6424999999999998</v>
      </c>
      <c r="H1029" s="49">
        <f t="shared" si="81"/>
        <v>31.207499999999996</v>
      </c>
      <c r="I1029" s="39">
        <v>1300</v>
      </c>
      <c r="J1029" s="6">
        <f t="shared" si="82"/>
        <v>0.43799999999999994</v>
      </c>
      <c r="K1029" s="57">
        <f t="shared" si="83"/>
        <v>569.4</v>
      </c>
      <c r="L1029" s="53">
        <f t="shared" si="84"/>
        <v>600.60749999999996</v>
      </c>
    </row>
    <row r="1030" spans="1:12" x14ac:dyDescent="0.2">
      <c r="A1030" s="37" t="s">
        <v>2570</v>
      </c>
      <c r="B1030" s="5" t="s">
        <v>2571</v>
      </c>
      <c r="C1030" s="7" t="s">
        <v>2572</v>
      </c>
      <c r="D1030" s="13" t="s">
        <v>667</v>
      </c>
      <c r="E1030" s="13"/>
      <c r="F1030" s="37">
        <v>0</v>
      </c>
      <c r="G1030" s="6">
        <f t="shared" si="80"/>
        <v>1.6424999999999998</v>
      </c>
      <c r="H1030" s="49">
        <f t="shared" si="81"/>
        <v>0</v>
      </c>
      <c r="I1030" s="37">
        <v>1560</v>
      </c>
      <c r="J1030" s="6">
        <f t="shared" si="82"/>
        <v>0.43799999999999994</v>
      </c>
      <c r="K1030" s="57">
        <f t="shared" si="83"/>
        <v>683.27999999999986</v>
      </c>
      <c r="L1030" s="53">
        <f t="shared" si="84"/>
        <v>683.27999999999986</v>
      </c>
    </row>
    <row r="1031" spans="1:12" x14ac:dyDescent="0.2">
      <c r="A1031" s="39" t="s">
        <v>2573</v>
      </c>
      <c r="B1031" s="10" t="s">
        <v>2574</v>
      </c>
      <c r="C1031" s="12" t="s">
        <v>2575</v>
      </c>
      <c r="D1031" s="13">
        <v>-24.529440000000001</v>
      </c>
      <c r="E1031" s="13">
        <v>19.953769999999999</v>
      </c>
      <c r="F1031" s="67">
        <v>12</v>
      </c>
      <c r="G1031" s="6">
        <f t="shared" si="80"/>
        <v>1.6424999999999998</v>
      </c>
      <c r="H1031" s="49">
        <f t="shared" si="81"/>
        <v>19.709999999999997</v>
      </c>
      <c r="I1031" s="67">
        <v>1140</v>
      </c>
      <c r="J1031" s="6">
        <f t="shared" si="82"/>
        <v>0.43799999999999994</v>
      </c>
      <c r="K1031" s="57">
        <f t="shared" si="83"/>
        <v>499.31999999999994</v>
      </c>
      <c r="L1031" s="53">
        <f t="shared" si="84"/>
        <v>519.03</v>
      </c>
    </row>
    <row r="1032" spans="1:12" x14ac:dyDescent="0.2">
      <c r="A1032" s="39" t="s">
        <v>2576</v>
      </c>
      <c r="B1032" s="10" t="s">
        <v>2577</v>
      </c>
      <c r="C1032" s="9" t="s">
        <v>2578</v>
      </c>
      <c r="D1032" s="13" t="s">
        <v>667</v>
      </c>
      <c r="E1032" s="13"/>
      <c r="F1032" s="39">
        <v>0</v>
      </c>
      <c r="G1032" s="6">
        <f t="shared" si="80"/>
        <v>1.6424999999999998</v>
      </c>
      <c r="H1032" s="49">
        <f t="shared" si="81"/>
        <v>0</v>
      </c>
      <c r="I1032" s="72">
        <v>500</v>
      </c>
      <c r="J1032" s="6">
        <f t="shared" si="82"/>
        <v>0.43799999999999994</v>
      </c>
      <c r="K1032" s="57">
        <f t="shared" si="83"/>
        <v>218.99999999999997</v>
      </c>
      <c r="L1032" s="53">
        <f t="shared" si="84"/>
        <v>218.99999999999997</v>
      </c>
    </row>
    <row r="1033" spans="1:12" x14ac:dyDescent="0.2">
      <c r="A1033" s="39" t="s">
        <v>502</v>
      </c>
      <c r="B1033" s="10" t="s">
        <v>2579</v>
      </c>
      <c r="C1033" s="12" t="s">
        <v>2580</v>
      </c>
      <c r="D1033" s="13">
        <v>-25.91966</v>
      </c>
      <c r="E1033" s="13">
        <v>19.843</v>
      </c>
      <c r="F1033" s="67">
        <v>40</v>
      </c>
      <c r="G1033" s="6">
        <f t="shared" si="80"/>
        <v>1.6424999999999998</v>
      </c>
      <c r="H1033" s="49">
        <f t="shared" si="81"/>
        <v>65.699999999999989</v>
      </c>
      <c r="I1033" s="67">
        <v>1200</v>
      </c>
      <c r="J1033" s="6">
        <f t="shared" si="82"/>
        <v>0.43799999999999994</v>
      </c>
      <c r="K1033" s="57">
        <f t="shared" si="83"/>
        <v>525.59999999999991</v>
      </c>
      <c r="L1033" s="53">
        <f t="shared" si="84"/>
        <v>591.29999999999995</v>
      </c>
    </row>
    <row r="1034" spans="1:12" x14ac:dyDescent="0.2">
      <c r="A1034" s="39" t="s">
        <v>2570</v>
      </c>
      <c r="B1034" s="10" t="s">
        <v>2581</v>
      </c>
      <c r="C1034" s="9" t="s">
        <v>2582</v>
      </c>
      <c r="D1034" s="13">
        <v>-25.10614</v>
      </c>
      <c r="E1034" s="13">
        <v>119.27575</v>
      </c>
      <c r="F1034" s="63">
        <v>40</v>
      </c>
      <c r="G1034" s="6">
        <f t="shared" si="80"/>
        <v>1.6424999999999998</v>
      </c>
      <c r="H1034" s="49">
        <f t="shared" si="81"/>
        <v>65.699999999999989</v>
      </c>
      <c r="I1034" s="63">
        <v>900</v>
      </c>
      <c r="J1034" s="6">
        <f t="shared" si="82"/>
        <v>0.43799999999999994</v>
      </c>
      <c r="K1034" s="57">
        <f t="shared" si="83"/>
        <v>394.19999999999993</v>
      </c>
      <c r="L1034" s="53">
        <f t="shared" si="84"/>
        <v>459.89999999999992</v>
      </c>
    </row>
    <row r="1035" spans="1:12" x14ac:dyDescent="0.2">
      <c r="A1035" s="39" t="s">
        <v>2583</v>
      </c>
      <c r="B1035" s="10" t="s">
        <v>2584</v>
      </c>
      <c r="C1035" s="12" t="s">
        <v>2585</v>
      </c>
      <c r="D1035" s="13">
        <v>-24.52758</v>
      </c>
      <c r="E1035" s="13">
        <v>19.156510000000001</v>
      </c>
      <c r="F1035" s="67"/>
      <c r="G1035" s="6">
        <f t="shared" si="80"/>
        <v>1.6424999999999998</v>
      </c>
      <c r="H1035" s="49">
        <f t="shared" si="81"/>
        <v>0</v>
      </c>
      <c r="I1035" s="67">
        <v>1450</v>
      </c>
      <c r="J1035" s="6">
        <f t="shared" si="82"/>
        <v>0.43799999999999994</v>
      </c>
      <c r="K1035" s="57">
        <f t="shared" si="83"/>
        <v>635.09999999999991</v>
      </c>
      <c r="L1035" s="53">
        <f t="shared" si="84"/>
        <v>635.09999999999991</v>
      </c>
    </row>
    <row r="1036" spans="1:12" x14ac:dyDescent="0.2">
      <c r="A1036" s="39" t="s">
        <v>2586</v>
      </c>
      <c r="B1036" s="10" t="s">
        <v>2587</v>
      </c>
      <c r="C1036" s="12" t="s">
        <v>2588</v>
      </c>
      <c r="D1036" s="13">
        <v>-24.612169999999999</v>
      </c>
      <c r="E1036" s="13">
        <v>19.215330000000002</v>
      </c>
      <c r="F1036" s="67">
        <v>69</v>
      </c>
      <c r="G1036" s="6">
        <f t="shared" si="80"/>
        <v>1.6424999999999998</v>
      </c>
      <c r="H1036" s="49">
        <f t="shared" si="81"/>
        <v>113.3325</v>
      </c>
      <c r="I1036" s="67">
        <v>1436</v>
      </c>
      <c r="J1036" s="6">
        <f t="shared" si="82"/>
        <v>0.43799999999999994</v>
      </c>
      <c r="K1036" s="57">
        <f t="shared" si="83"/>
        <v>628.96799999999996</v>
      </c>
      <c r="L1036" s="53">
        <f t="shared" si="84"/>
        <v>742.30049999999994</v>
      </c>
    </row>
    <row r="1037" spans="1:12" x14ac:dyDescent="0.2">
      <c r="A1037" s="39" t="s">
        <v>2589</v>
      </c>
      <c r="B1037" s="10" t="s">
        <v>2590</v>
      </c>
      <c r="C1037" s="9" t="s">
        <v>2591</v>
      </c>
      <c r="D1037" s="13" t="s">
        <v>667</v>
      </c>
      <c r="E1037" s="13"/>
      <c r="F1037" s="39">
        <v>0</v>
      </c>
      <c r="G1037" s="6">
        <f t="shared" si="80"/>
        <v>1.6424999999999998</v>
      </c>
      <c r="H1037" s="49">
        <f t="shared" si="81"/>
        <v>0</v>
      </c>
      <c r="I1037" s="72">
        <v>50</v>
      </c>
      <c r="J1037" s="6">
        <f t="shared" si="82"/>
        <v>0.43799999999999994</v>
      </c>
      <c r="K1037" s="57">
        <f t="shared" si="83"/>
        <v>21.9</v>
      </c>
      <c r="L1037" s="53">
        <f t="shared" si="84"/>
        <v>21.9</v>
      </c>
    </row>
    <row r="1038" spans="1:12" x14ac:dyDescent="0.2">
      <c r="A1038" s="39" t="s">
        <v>2592</v>
      </c>
      <c r="B1038" s="10" t="s">
        <v>2593</v>
      </c>
      <c r="C1038" s="9" t="s">
        <v>2594</v>
      </c>
      <c r="D1038" s="13">
        <v>-24.857399999999998</v>
      </c>
      <c r="E1038" s="13">
        <v>19.449529999999999</v>
      </c>
      <c r="F1038" s="63">
        <v>4</v>
      </c>
      <c r="G1038" s="6">
        <f t="shared" si="80"/>
        <v>1.6424999999999998</v>
      </c>
      <c r="H1038" s="49">
        <f t="shared" si="81"/>
        <v>6.5699999999999994</v>
      </c>
      <c r="I1038" s="63">
        <v>810</v>
      </c>
      <c r="J1038" s="6">
        <f t="shared" si="82"/>
        <v>0.43799999999999994</v>
      </c>
      <c r="K1038" s="57">
        <f t="shared" si="83"/>
        <v>354.78</v>
      </c>
      <c r="L1038" s="53">
        <f t="shared" si="84"/>
        <v>361.34999999999997</v>
      </c>
    </row>
    <row r="1039" spans="1:12" x14ac:dyDescent="0.2">
      <c r="A1039" s="39" t="s">
        <v>2595</v>
      </c>
      <c r="B1039" s="10" t="s">
        <v>2596</v>
      </c>
      <c r="C1039" s="9" t="s">
        <v>2597</v>
      </c>
      <c r="D1039" s="13">
        <v>-24.86054</v>
      </c>
      <c r="E1039" s="13">
        <v>19.266649999999998</v>
      </c>
      <c r="F1039" s="39">
        <v>20</v>
      </c>
      <c r="G1039" s="6">
        <f t="shared" si="80"/>
        <v>1.6424999999999998</v>
      </c>
      <c r="H1039" s="49">
        <f t="shared" si="81"/>
        <v>32.849999999999994</v>
      </c>
      <c r="I1039" s="39">
        <v>100</v>
      </c>
      <c r="J1039" s="6">
        <f t="shared" si="82"/>
        <v>0.43799999999999994</v>
      </c>
      <c r="K1039" s="57">
        <f t="shared" si="83"/>
        <v>43.8</v>
      </c>
      <c r="L1039" s="53">
        <f t="shared" si="84"/>
        <v>76.649999999999991</v>
      </c>
    </row>
    <row r="1040" spans="1:12" x14ac:dyDescent="0.2">
      <c r="A1040" s="39" t="s">
        <v>2598</v>
      </c>
      <c r="B1040" s="10" t="s">
        <v>2599</v>
      </c>
      <c r="C1040" s="9" t="s">
        <v>2600</v>
      </c>
      <c r="D1040" s="13" t="s">
        <v>667</v>
      </c>
      <c r="E1040" s="13"/>
      <c r="F1040" s="63">
        <v>110</v>
      </c>
      <c r="G1040" s="6">
        <f t="shared" si="80"/>
        <v>1.6424999999999998</v>
      </c>
      <c r="H1040" s="49">
        <f t="shared" si="81"/>
        <v>180.67499999999998</v>
      </c>
      <c r="I1040" s="72">
        <v>1800</v>
      </c>
      <c r="J1040" s="6">
        <f t="shared" si="82"/>
        <v>0.43799999999999994</v>
      </c>
      <c r="K1040" s="57">
        <f t="shared" si="83"/>
        <v>788.39999999999986</v>
      </c>
      <c r="L1040" s="53">
        <f t="shared" si="84"/>
        <v>969.07499999999982</v>
      </c>
    </row>
    <row r="1041" spans="1:12" x14ac:dyDescent="0.2">
      <c r="A1041" s="39" t="s">
        <v>2601</v>
      </c>
      <c r="B1041" s="10" t="s">
        <v>2602</v>
      </c>
      <c r="C1041" s="9" t="s">
        <v>2603</v>
      </c>
      <c r="D1041" s="13" t="s">
        <v>1268</v>
      </c>
      <c r="E1041" s="13"/>
      <c r="F1041" s="39">
        <v>0</v>
      </c>
      <c r="G1041" s="6">
        <f t="shared" si="80"/>
        <v>1.6424999999999998</v>
      </c>
      <c r="H1041" s="49">
        <f t="shared" si="81"/>
        <v>0</v>
      </c>
      <c r="I1041" s="39">
        <v>670</v>
      </c>
      <c r="J1041" s="6">
        <f t="shared" si="82"/>
        <v>0.43799999999999994</v>
      </c>
      <c r="K1041" s="57">
        <f t="shared" si="83"/>
        <v>293.45999999999998</v>
      </c>
      <c r="L1041" s="53">
        <f t="shared" si="84"/>
        <v>293.45999999999998</v>
      </c>
    </row>
    <row r="1042" spans="1:12" x14ac:dyDescent="0.2">
      <c r="A1042" s="39" t="s">
        <v>2604</v>
      </c>
      <c r="B1042" s="10" t="s">
        <v>2605</v>
      </c>
      <c r="C1042" s="12" t="s">
        <v>2606</v>
      </c>
      <c r="D1042" s="13">
        <v>-25.327770000000001</v>
      </c>
      <c r="E1042" s="13">
        <v>19.130990000000001</v>
      </c>
      <c r="F1042" s="67">
        <v>5</v>
      </c>
      <c r="G1042" s="6">
        <f t="shared" si="80"/>
        <v>1.6424999999999998</v>
      </c>
      <c r="H1042" s="49">
        <f t="shared" si="81"/>
        <v>8.2124999999999986</v>
      </c>
      <c r="I1042" s="67">
        <v>1580</v>
      </c>
      <c r="J1042" s="6">
        <f t="shared" si="82"/>
        <v>0.43799999999999994</v>
      </c>
      <c r="K1042" s="57">
        <f t="shared" si="83"/>
        <v>692.04</v>
      </c>
      <c r="L1042" s="53">
        <f t="shared" si="84"/>
        <v>700.25249999999994</v>
      </c>
    </row>
    <row r="1043" spans="1:12" x14ac:dyDescent="0.2">
      <c r="A1043" s="38" t="s">
        <v>2607</v>
      </c>
      <c r="B1043" s="5" t="s">
        <v>2608</v>
      </c>
      <c r="C1043" s="5"/>
      <c r="D1043" s="6" t="s">
        <v>185</v>
      </c>
      <c r="E1043" s="6" t="s">
        <v>185</v>
      </c>
      <c r="F1043" s="38"/>
      <c r="G1043" s="6">
        <f t="shared" si="80"/>
        <v>1.6424999999999998</v>
      </c>
      <c r="H1043" s="49">
        <f t="shared" si="81"/>
        <v>0</v>
      </c>
      <c r="I1043" s="38">
        <v>900</v>
      </c>
      <c r="J1043" s="6">
        <f t="shared" si="82"/>
        <v>0.43799999999999994</v>
      </c>
      <c r="K1043" s="57">
        <f t="shared" si="83"/>
        <v>394.19999999999993</v>
      </c>
      <c r="L1043" s="53">
        <f t="shared" si="84"/>
        <v>394.19999999999993</v>
      </c>
    </row>
    <row r="1044" spans="1:12" x14ac:dyDescent="0.2">
      <c r="A1044" s="39" t="s">
        <v>2609</v>
      </c>
      <c r="B1044" s="10" t="s">
        <v>2610</v>
      </c>
      <c r="C1044" s="9" t="s">
        <v>2611</v>
      </c>
      <c r="D1044" s="13"/>
      <c r="E1044" s="13"/>
      <c r="F1044" s="39">
        <f>8+2+2+11</f>
        <v>23</v>
      </c>
      <c r="G1044" s="6">
        <f t="shared" si="80"/>
        <v>1.6424999999999998</v>
      </c>
      <c r="H1044" s="49">
        <f t="shared" si="81"/>
        <v>37.777499999999996</v>
      </c>
      <c r="I1044" s="39">
        <f>1450</f>
        <v>1450</v>
      </c>
      <c r="J1044" s="6">
        <f t="shared" si="82"/>
        <v>0.43799999999999994</v>
      </c>
      <c r="K1044" s="57">
        <f t="shared" si="83"/>
        <v>635.09999999999991</v>
      </c>
      <c r="L1044" s="53">
        <f t="shared" si="84"/>
        <v>672.87749999999994</v>
      </c>
    </row>
    <row r="1045" spans="1:12" x14ac:dyDescent="0.2">
      <c r="A1045" s="37" t="s">
        <v>2612</v>
      </c>
      <c r="B1045" s="5" t="s">
        <v>2610</v>
      </c>
      <c r="C1045" s="7" t="s">
        <v>2613</v>
      </c>
      <c r="D1045" s="7"/>
      <c r="E1045" s="7"/>
      <c r="F1045" s="37">
        <f>8+2+2+11</f>
        <v>23</v>
      </c>
      <c r="G1045" s="6">
        <f t="shared" si="80"/>
        <v>1.6424999999999998</v>
      </c>
      <c r="H1045" s="49">
        <f t="shared" si="81"/>
        <v>37.777499999999996</v>
      </c>
      <c r="I1045" s="37">
        <v>1450</v>
      </c>
      <c r="J1045" s="6">
        <f t="shared" si="82"/>
        <v>0.43799999999999994</v>
      </c>
      <c r="K1045" s="57">
        <f t="shared" si="83"/>
        <v>635.09999999999991</v>
      </c>
      <c r="L1045" s="53">
        <f t="shared" si="84"/>
        <v>672.87749999999994</v>
      </c>
    </row>
    <row r="1046" spans="1:12" x14ac:dyDescent="0.2">
      <c r="A1046" s="38" t="s">
        <v>149</v>
      </c>
      <c r="B1046" s="5" t="s">
        <v>2614</v>
      </c>
      <c r="C1046" s="5">
        <v>4295</v>
      </c>
      <c r="D1046" s="6">
        <v>-24.001660000000001</v>
      </c>
      <c r="E1046" s="6">
        <v>19.21902</v>
      </c>
      <c r="F1046" s="38">
        <v>28</v>
      </c>
      <c r="G1046" s="6">
        <f t="shared" si="80"/>
        <v>1.6424999999999998</v>
      </c>
      <c r="H1046" s="49">
        <f t="shared" si="81"/>
        <v>45.989999999999995</v>
      </c>
      <c r="I1046" s="38">
        <v>1200</v>
      </c>
      <c r="J1046" s="6">
        <f t="shared" si="82"/>
        <v>0.43799999999999994</v>
      </c>
      <c r="K1046" s="57">
        <f t="shared" si="83"/>
        <v>525.59999999999991</v>
      </c>
      <c r="L1046" s="53">
        <f t="shared" si="84"/>
        <v>571.58999999999992</v>
      </c>
    </row>
    <row r="1047" spans="1:12" x14ac:dyDescent="0.2">
      <c r="A1047" s="39" t="s">
        <v>2615</v>
      </c>
      <c r="B1047" s="10" t="s">
        <v>2616</v>
      </c>
      <c r="C1047" s="9" t="s">
        <v>2617</v>
      </c>
      <c r="D1047" s="9">
        <v>-24.139510000000001</v>
      </c>
      <c r="E1047" s="9">
        <v>18.826370000000001</v>
      </c>
      <c r="F1047" s="39">
        <v>80</v>
      </c>
      <c r="G1047" s="6">
        <f t="shared" si="80"/>
        <v>1.6424999999999998</v>
      </c>
      <c r="H1047" s="49">
        <f t="shared" si="81"/>
        <v>131.39999999999998</v>
      </c>
      <c r="I1047" s="39">
        <v>650</v>
      </c>
      <c r="J1047" s="6">
        <f t="shared" si="82"/>
        <v>0.43799999999999994</v>
      </c>
      <c r="K1047" s="57">
        <f t="shared" si="83"/>
        <v>284.7</v>
      </c>
      <c r="L1047" s="53">
        <f t="shared" si="84"/>
        <v>416.09999999999997</v>
      </c>
    </row>
    <row r="1048" spans="1:12" x14ac:dyDescent="0.2">
      <c r="A1048" s="39" t="s">
        <v>2130</v>
      </c>
      <c r="B1048" s="10" t="s">
        <v>2618</v>
      </c>
      <c r="C1048" s="9" t="s">
        <v>2619</v>
      </c>
      <c r="D1048" s="13" t="s">
        <v>667</v>
      </c>
      <c r="E1048" s="13"/>
      <c r="F1048" s="63">
        <v>130</v>
      </c>
      <c r="G1048" s="6">
        <f t="shared" si="80"/>
        <v>1.6424999999999998</v>
      </c>
      <c r="H1048" s="49">
        <f t="shared" si="81"/>
        <v>213.52499999999998</v>
      </c>
      <c r="I1048" s="72">
        <v>2600</v>
      </c>
      <c r="J1048" s="6">
        <f t="shared" si="82"/>
        <v>0.43799999999999994</v>
      </c>
      <c r="K1048" s="57">
        <f t="shared" si="83"/>
        <v>1138.8</v>
      </c>
      <c r="L1048" s="53">
        <f t="shared" si="84"/>
        <v>1352.3249999999998</v>
      </c>
    </row>
    <row r="1049" spans="1:12" x14ac:dyDescent="0.2">
      <c r="A1049" s="39" t="s">
        <v>2620</v>
      </c>
      <c r="B1049" s="10" t="s">
        <v>2621</v>
      </c>
      <c r="C1049" s="12" t="s">
        <v>2622</v>
      </c>
      <c r="D1049" s="13">
        <v>-25.08586</v>
      </c>
      <c r="E1049" s="13">
        <v>19.456530000000001</v>
      </c>
      <c r="F1049" s="67">
        <v>25</v>
      </c>
      <c r="G1049" s="6">
        <f t="shared" si="80"/>
        <v>1.6424999999999998</v>
      </c>
      <c r="H1049" s="49">
        <f t="shared" si="81"/>
        <v>41.062499999999993</v>
      </c>
      <c r="I1049" s="67">
        <v>1060</v>
      </c>
      <c r="J1049" s="6">
        <f t="shared" si="82"/>
        <v>0.43799999999999994</v>
      </c>
      <c r="K1049" s="57">
        <f t="shared" si="83"/>
        <v>464.27999999999992</v>
      </c>
      <c r="L1049" s="53">
        <f t="shared" si="84"/>
        <v>505.34249999999992</v>
      </c>
    </row>
    <row r="1050" spans="1:12" x14ac:dyDescent="0.2">
      <c r="A1050" s="39" t="s">
        <v>2623</v>
      </c>
      <c r="B1050" s="10" t="s">
        <v>2624</v>
      </c>
      <c r="C1050" s="12" t="s">
        <v>2625</v>
      </c>
      <c r="D1050" s="13">
        <v>-24.180299999999999</v>
      </c>
      <c r="E1050" s="13">
        <v>19.82741</v>
      </c>
      <c r="F1050" s="67">
        <v>80</v>
      </c>
      <c r="G1050" s="6">
        <f t="shared" si="80"/>
        <v>1.6424999999999998</v>
      </c>
      <c r="H1050" s="49">
        <f t="shared" si="81"/>
        <v>131.39999999999998</v>
      </c>
      <c r="I1050" s="67">
        <v>2500</v>
      </c>
      <c r="J1050" s="6">
        <f t="shared" si="82"/>
        <v>0.43799999999999994</v>
      </c>
      <c r="K1050" s="57">
        <f t="shared" si="83"/>
        <v>1094.9999999999998</v>
      </c>
      <c r="L1050" s="53">
        <f t="shared" si="84"/>
        <v>1226.3999999999996</v>
      </c>
    </row>
    <row r="1051" spans="1:12" x14ac:dyDescent="0.2">
      <c r="A1051" s="38" t="s">
        <v>2626</v>
      </c>
      <c r="B1051" s="5" t="s">
        <v>2627</v>
      </c>
      <c r="C1051" s="5">
        <v>619</v>
      </c>
      <c r="D1051" s="6" t="s">
        <v>185</v>
      </c>
      <c r="E1051" s="6" t="s">
        <v>185</v>
      </c>
      <c r="F1051" s="38">
        <v>33</v>
      </c>
      <c r="G1051" s="6">
        <f t="shared" si="80"/>
        <v>1.6424999999999998</v>
      </c>
      <c r="H1051" s="49">
        <f t="shared" si="81"/>
        <v>54.202499999999993</v>
      </c>
      <c r="I1051" s="38">
        <v>1823</v>
      </c>
      <c r="J1051" s="6">
        <f t="shared" si="82"/>
        <v>0.43799999999999994</v>
      </c>
      <c r="K1051" s="57">
        <f t="shared" si="83"/>
        <v>798.47399999999993</v>
      </c>
      <c r="L1051" s="53">
        <f t="shared" si="84"/>
        <v>852.67649999999992</v>
      </c>
    </row>
    <row r="1052" spans="1:12" x14ac:dyDescent="0.2">
      <c r="A1052" s="39" t="s">
        <v>2628</v>
      </c>
      <c r="B1052" s="10" t="s">
        <v>2629</v>
      </c>
      <c r="C1052" s="9" t="s">
        <v>2630</v>
      </c>
      <c r="D1052" s="13"/>
      <c r="E1052" s="13"/>
      <c r="F1052" s="39">
        <v>20</v>
      </c>
      <c r="G1052" s="6">
        <f t="shared" si="80"/>
        <v>1.6424999999999998</v>
      </c>
      <c r="H1052" s="49">
        <f t="shared" si="81"/>
        <v>32.849999999999994</v>
      </c>
      <c r="I1052" s="39">
        <v>750</v>
      </c>
      <c r="J1052" s="6">
        <f t="shared" si="82"/>
        <v>0.43799999999999994</v>
      </c>
      <c r="K1052" s="57">
        <f t="shared" si="83"/>
        <v>328.49999999999994</v>
      </c>
      <c r="L1052" s="53">
        <f t="shared" si="84"/>
        <v>361.34999999999991</v>
      </c>
    </row>
    <row r="1053" spans="1:12" x14ac:dyDescent="0.2">
      <c r="A1053" s="39" t="s">
        <v>2631</v>
      </c>
      <c r="B1053" s="10" t="s">
        <v>2632</v>
      </c>
      <c r="C1053" s="9" t="s">
        <v>2633</v>
      </c>
      <c r="D1053" s="13">
        <v>-24.581720000000001</v>
      </c>
      <c r="E1053" s="13">
        <v>18.489100000000001</v>
      </c>
      <c r="F1053" s="39">
        <v>64</v>
      </c>
      <c r="G1053" s="6">
        <f t="shared" si="80"/>
        <v>1.6424999999999998</v>
      </c>
      <c r="H1053" s="49">
        <f t="shared" si="81"/>
        <v>105.11999999999999</v>
      </c>
      <c r="I1053" s="39">
        <v>1020</v>
      </c>
      <c r="J1053" s="6">
        <f t="shared" si="82"/>
        <v>0.43799999999999994</v>
      </c>
      <c r="K1053" s="57">
        <f t="shared" si="83"/>
        <v>446.75999999999993</v>
      </c>
      <c r="L1053" s="53">
        <f t="shared" si="84"/>
        <v>551.87999999999988</v>
      </c>
    </row>
    <row r="1054" spans="1:12" x14ac:dyDescent="0.2">
      <c r="A1054" s="39" t="s">
        <v>2631</v>
      </c>
      <c r="B1054" s="10" t="s">
        <v>2632</v>
      </c>
      <c r="C1054" s="9" t="s">
        <v>2634</v>
      </c>
      <c r="D1054" s="13"/>
      <c r="E1054" s="13"/>
      <c r="F1054" s="39">
        <v>25</v>
      </c>
      <c r="G1054" s="6">
        <f t="shared" si="80"/>
        <v>1.6424999999999998</v>
      </c>
      <c r="H1054" s="49">
        <f t="shared" si="81"/>
        <v>41.062499999999993</v>
      </c>
      <c r="I1054" s="39">
        <v>300</v>
      </c>
      <c r="J1054" s="6">
        <f t="shared" si="82"/>
        <v>0.43799999999999994</v>
      </c>
      <c r="K1054" s="57">
        <f t="shared" si="83"/>
        <v>131.39999999999998</v>
      </c>
      <c r="L1054" s="53">
        <f t="shared" si="84"/>
        <v>172.46249999999998</v>
      </c>
    </row>
    <row r="1055" spans="1:12" x14ac:dyDescent="0.2">
      <c r="A1055" s="39" t="s">
        <v>2635</v>
      </c>
      <c r="B1055" s="10" t="s">
        <v>2636</v>
      </c>
      <c r="C1055" s="22">
        <v>477</v>
      </c>
      <c r="D1055" s="13">
        <v>-25.443300000000001</v>
      </c>
      <c r="E1055" s="13">
        <v>19.844999999999999</v>
      </c>
      <c r="F1055" s="67">
        <v>100</v>
      </c>
      <c r="G1055" s="6">
        <f t="shared" si="80"/>
        <v>1.6424999999999998</v>
      </c>
      <c r="H1055" s="49">
        <f t="shared" si="81"/>
        <v>164.24999999999997</v>
      </c>
      <c r="I1055" s="67">
        <v>800</v>
      </c>
      <c r="J1055" s="6">
        <f t="shared" si="82"/>
        <v>0.43799999999999994</v>
      </c>
      <c r="K1055" s="57">
        <f t="shared" si="83"/>
        <v>350.4</v>
      </c>
      <c r="L1055" s="53">
        <f t="shared" si="84"/>
        <v>514.65</v>
      </c>
    </row>
    <row r="1056" spans="1:12" x14ac:dyDescent="0.2">
      <c r="A1056" s="39" t="s">
        <v>2637</v>
      </c>
      <c r="B1056" s="10" t="s">
        <v>2638</v>
      </c>
      <c r="C1056" s="9" t="s">
        <v>2639</v>
      </c>
      <c r="D1056" s="13">
        <v>-24.504860000000001</v>
      </c>
      <c r="E1056" s="13">
        <v>18.383310000000002</v>
      </c>
      <c r="F1056" s="39">
        <v>18</v>
      </c>
      <c r="G1056" s="6">
        <f t="shared" si="80"/>
        <v>1.6424999999999998</v>
      </c>
      <c r="H1056" s="49">
        <f t="shared" si="81"/>
        <v>29.564999999999998</v>
      </c>
      <c r="I1056" s="39">
        <v>1280</v>
      </c>
      <c r="J1056" s="6">
        <f t="shared" si="82"/>
        <v>0.43799999999999994</v>
      </c>
      <c r="K1056" s="57">
        <f t="shared" si="83"/>
        <v>560.63999999999987</v>
      </c>
      <c r="L1056" s="53">
        <f t="shared" si="84"/>
        <v>590.20499999999993</v>
      </c>
    </row>
    <row r="1057" spans="1:12" x14ac:dyDescent="0.2">
      <c r="A1057" s="37" t="s">
        <v>2640</v>
      </c>
      <c r="B1057" s="5" t="s">
        <v>2641</v>
      </c>
      <c r="C1057" s="7" t="s">
        <v>2642</v>
      </c>
      <c r="D1057" s="7">
        <v>-24.52037</v>
      </c>
      <c r="E1057" s="7">
        <v>18.990400000000001</v>
      </c>
      <c r="F1057" s="37">
        <v>50</v>
      </c>
      <c r="G1057" s="6">
        <f t="shared" si="80"/>
        <v>1.6424999999999998</v>
      </c>
      <c r="H1057" s="49">
        <f t="shared" si="81"/>
        <v>82.124999999999986</v>
      </c>
      <c r="I1057" s="37">
        <v>1700</v>
      </c>
      <c r="J1057" s="6">
        <f t="shared" si="82"/>
        <v>0.43799999999999994</v>
      </c>
      <c r="K1057" s="57">
        <f t="shared" si="83"/>
        <v>744.59999999999991</v>
      </c>
      <c r="L1057" s="53">
        <f t="shared" si="84"/>
        <v>826.72499999999991</v>
      </c>
    </row>
    <row r="1058" spans="1:12" x14ac:dyDescent="0.2">
      <c r="A1058" s="39" t="s">
        <v>2643</v>
      </c>
      <c r="B1058" s="10" t="s">
        <v>2644</v>
      </c>
      <c r="C1058" s="9" t="s">
        <v>2645</v>
      </c>
      <c r="D1058" s="13">
        <v>-25.244140000000002</v>
      </c>
      <c r="E1058" s="13">
        <v>19.033719999999999</v>
      </c>
      <c r="F1058" s="39">
        <v>75</v>
      </c>
      <c r="G1058" s="6">
        <f t="shared" si="80"/>
        <v>1.6424999999999998</v>
      </c>
      <c r="H1058" s="49">
        <f t="shared" si="81"/>
        <v>123.18749999999999</v>
      </c>
      <c r="I1058" s="39">
        <v>1480</v>
      </c>
      <c r="J1058" s="6">
        <f t="shared" si="82"/>
        <v>0.43799999999999994</v>
      </c>
      <c r="K1058" s="57">
        <f t="shared" si="83"/>
        <v>648.2399999999999</v>
      </c>
      <c r="L1058" s="53">
        <f t="shared" si="84"/>
        <v>771.4274999999999</v>
      </c>
    </row>
    <row r="1059" spans="1:12" x14ac:dyDescent="0.2">
      <c r="A1059" s="37" t="s">
        <v>2646</v>
      </c>
      <c r="B1059" s="5" t="s">
        <v>2647</v>
      </c>
      <c r="C1059" s="7" t="s">
        <v>2648</v>
      </c>
      <c r="D1059" s="13">
        <v>-25.331040000000002</v>
      </c>
      <c r="E1059" s="13">
        <v>18.87116</v>
      </c>
      <c r="F1059" s="37">
        <v>150</v>
      </c>
      <c r="G1059" s="6">
        <f t="shared" si="80"/>
        <v>1.6424999999999998</v>
      </c>
      <c r="H1059" s="49">
        <f t="shared" si="81"/>
        <v>246.37499999999997</v>
      </c>
      <c r="I1059" s="37">
        <v>45</v>
      </c>
      <c r="J1059" s="6">
        <f t="shared" si="82"/>
        <v>0.43799999999999994</v>
      </c>
      <c r="K1059" s="57">
        <f t="shared" si="83"/>
        <v>19.709999999999997</v>
      </c>
      <c r="L1059" s="53">
        <f t="shared" si="84"/>
        <v>266.08499999999998</v>
      </c>
    </row>
    <row r="1060" spans="1:12" x14ac:dyDescent="0.2">
      <c r="A1060" s="37" t="s">
        <v>1279</v>
      </c>
      <c r="B1060" s="5" t="s">
        <v>2649</v>
      </c>
      <c r="C1060" s="7" t="s">
        <v>2650</v>
      </c>
      <c r="D1060" s="13">
        <v>-24.6586</v>
      </c>
      <c r="E1060" s="13">
        <v>18.653510000000001</v>
      </c>
      <c r="F1060" s="37">
        <v>134</v>
      </c>
      <c r="G1060" s="6">
        <f t="shared" si="80"/>
        <v>1.6424999999999998</v>
      </c>
      <c r="H1060" s="49">
        <f t="shared" si="81"/>
        <v>220.09499999999997</v>
      </c>
      <c r="I1060" s="37">
        <v>2050</v>
      </c>
      <c r="J1060" s="6">
        <f t="shared" si="82"/>
        <v>0.43799999999999994</v>
      </c>
      <c r="K1060" s="57">
        <f t="shared" si="83"/>
        <v>897.89999999999986</v>
      </c>
      <c r="L1060" s="53">
        <f t="shared" si="84"/>
        <v>1117.9949999999999</v>
      </c>
    </row>
    <row r="1061" spans="1:12" x14ac:dyDescent="0.2">
      <c r="A1061" s="39" t="s">
        <v>2651</v>
      </c>
      <c r="B1061" s="10" t="s">
        <v>2652</v>
      </c>
      <c r="C1061" s="9" t="s">
        <v>2653</v>
      </c>
      <c r="D1061" s="9">
        <v>-24.333749999999998</v>
      </c>
      <c r="E1061" s="9">
        <v>19.482749999999999</v>
      </c>
      <c r="F1061" s="37">
        <v>30</v>
      </c>
      <c r="G1061" s="6">
        <f t="shared" si="80"/>
        <v>1.6424999999999998</v>
      </c>
      <c r="H1061" s="49">
        <f t="shared" si="81"/>
        <v>49.274999999999999</v>
      </c>
      <c r="I1061" s="37">
        <f>217+51</f>
        <v>268</v>
      </c>
      <c r="J1061" s="6">
        <f t="shared" si="82"/>
        <v>0.43799999999999994</v>
      </c>
      <c r="K1061" s="57">
        <f t="shared" si="83"/>
        <v>117.38399999999999</v>
      </c>
      <c r="L1061" s="53">
        <f t="shared" si="84"/>
        <v>166.65899999999999</v>
      </c>
    </row>
    <row r="1062" spans="1:12" x14ac:dyDescent="0.2">
      <c r="A1062" s="39" t="s">
        <v>2654</v>
      </c>
      <c r="B1062" s="10" t="s">
        <v>2655</v>
      </c>
      <c r="C1062" s="9" t="s">
        <v>2656</v>
      </c>
      <c r="D1062" s="13" t="s">
        <v>667</v>
      </c>
      <c r="E1062" s="13"/>
      <c r="F1062" s="63">
        <v>18</v>
      </c>
      <c r="G1062" s="6">
        <f t="shared" si="80"/>
        <v>1.6424999999999998</v>
      </c>
      <c r="H1062" s="49">
        <f t="shared" si="81"/>
        <v>29.564999999999998</v>
      </c>
      <c r="I1062" s="72">
        <v>700</v>
      </c>
      <c r="J1062" s="6">
        <f t="shared" si="82"/>
        <v>0.43799999999999994</v>
      </c>
      <c r="K1062" s="57">
        <f t="shared" si="83"/>
        <v>306.59999999999997</v>
      </c>
      <c r="L1062" s="53">
        <f t="shared" si="84"/>
        <v>336.16499999999996</v>
      </c>
    </row>
    <row r="1063" spans="1:12" x14ac:dyDescent="0.2">
      <c r="A1063" s="38" t="s">
        <v>2657</v>
      </c>
      <c r="B1063" s="5" t="s">
        <v>2658</v>
      </c>
      <c r="C1063" s="5">
        <v>391</v>
      </c>
      <c r="D1063" s="6">
        <v>-24.01098</v>
      </c>
      <c r="E1063" s="6">
        <v>19.316610000000001</v>
      </c>
      <c r="F1063" s="38">
        <v>50</v>
      </c>
      <c r="G1063" s="6">
        <f t="shared" si="80"/>
        <v>1.6424999999999998</v>
      </c>
      <c r="H1063" s="49">
        <f t="shared" si="81"/>
        <v>82.124999999999986</v>
      </c>
      <c r="I1063" s="38">
        <v>1500</v>
      </c>
      <c r="J1063" s="6">
        <f t="shared" si="82"/>
        <v>0.43799999999999994</v>
      </c>
      <c r="K1063" s="57">
        <f t="shared" si="83"/>
        <v>656.99999999999989</v>
      </c>
      <c r="L1063" s="53">
        <f t="shared" si="84"/>
        <v>739.12499999999989</v>
      </c>
    </row>
    <row r="1064" spans="1:12" x14ac:dyDescent="0.2">
      <c r="A1064" s="37" t="s">
        <v>2659</v>
      </c>
      <c r="B1064" s="5" t="s">
        <v>2660</v>
      </c>
      <c r="C1064" s="7" t="s">
        <v>2661</v>
      </c>
      <c r="D1064" s="8">
        <v>-24.132770000000001</v>
      </c>
      <c r="E1064" s="8">
        <v>19.56765</v>
      </c>
      <c r="F1064" s="37">
        <v>25</v>
      </c>
      <c r="G1064" s="6">
        <f t="shared" si="80"/>
        <v>1.6424999999999998</v>
      </c>
      <c r="H1064" s="49">
        <f t="shared" si="81"/>
        <v>41.062499999999993</v>
      </c>
      <c r="I1064" s="37">
        <v>1300</v>
      </c>
      <c r="J1064" s="6">
        <f t="shared" si="82"/>
        <v>0.43799999999999994</v>
      </c>
      <c r="K1064" s="57">
        <f t="shared" si="83"/>
        <v>569.4</v>
      </c>
      <c r="L1064" s="53">
        <f t="shared" si="84"/>
        <v>610.46249999999998</v>
      </c>
    </row>
    <row r="1065" spans="1:12" x14ac:dyDescent="0.2">
      <c r="A1065" s="37" t="s">
        <v>2662</v>
      </c>
      <c r="B1065" s="5" t="s">
        <v>2663</v>
      </c>
      <c r="C1065" s="7" t="s">
        <v>2664</v>
      </c>
      <c r="D1065" s="13">
        <v>-25</v>
      </c>
      <c r="E1065" s="13">
        <v>18</v>
      </c>
      <c r="F1065" s="37">
        <v>29</v>
      </c>
      <c r="G1065" s="6">
        <f t="shared" si="80"/>
        <v>1.6424999999999998</v>
      </c>
      <c r="H1065" s="49">
        <f t="shared" si="81"/>
        <v>47.632499999999993</v>
      </c>
      <c r="I1065" s="37">
        <v>2550</v>
      </c>
      <c r="J1065" s="6">
        <f t="shared" si="82"/>
        <v>0.43799999999999994</v>
      </c>
      <c r="K1065" s="57">
        <f t="shared" si="83"/>
        <v>1116.8999999999999</v>
      </c>
      <c r="L1065" s="53">
        <f t="shared" si="84"/>
        <v>1164.5324999999998</v>
      </c>
    </row>
    <row r="1066" spans="1:12" x14ac:dyDescent="0.2">
      <c r="A1066" s="39" t="s">
        <v>2665</v>
      </c>
      <c r="B1066" s="10" t="s">
        <v>2666</v>
      </c>
      <c r="C1066" s="12" t="s">
        <v>2667</v>
      </c>
      <c r="D1066" s="13">
        <v>-25.356539999999999</v>
      </c>
      <c r="E1066" s="13">
        <v>19.390599999999999</v>
      </c>
      <c r="F1066" s="67">
        <v>75</v>
      </c>
      <c r="G1066" s="6">
        <f t="shared" si="80"/>
        <v>1.6424999999999998</v>
      </c>
      <c r="H1066" s="49">
        <f t="shared" si="81"/>
        <v>123.18749999999999</v>
      </c>
      <c r="I1066" s="67">
        <v>1400</v>
      </c>
      <c r="J1066" s="6">
        <f t="shared" si="82"/>
        <v>0.43799999999999994</v>
      </c>
      <c r="K1066" s="57">
        <f t="shared" si="83"/>
        <v>613.19999999999993</v>
      </c>
      <c r="L1066" s="53">
        <f t="shared" si="84"/>
        <v>736.38749999999993</v>
      </c>
    </row>
    <row r="1067" spans="1:12" x14ac:dyDescent="0.2">
      <c r="A1067" s="37" t="s">
        <v>2668</v>
      </c>
      <c r="B1067" s="5" t="s">
        <v>2669</v>
      </c>
      <c r="C1067" s="7" t="s">
        <v>2670</v>
      </c>
      <c r="D1067" s="8">
        <v>-24.080960000000001</v>
      </c>
      <c r="E1067" s="8">
        <v>19.401800000000001</v>
      </c>
      <c r="F1067" s="37">
        <v>6</v>
      </c>
      <c r="G1067" s="6">
        <f t="shared" si="80"/>
        <v>1.6424999999999998</v>
      </c>
      <c r="H1067" s="49">
        <f t="shared" si="81"/>
        <v>9.8549999999999986</v>
      </c>
      <c r="I1067" s="37">
        <v>972</v>
      </c>
      <c r="J1067" s="6">
        <f t="shared" si="82"/>
        <v>0.43799999999999994</v>
      </c>
      <c r="K1067" s="57">
        <f t="shared" si="83"/>
        <v>425.73599999999993</v>
      </c>
      <c r="L1067" s="53">
        <f t="shared" si="84"/>
        <v>435.59099999999995</v>
      </c>
    </row>
    <row r="1068" spans="1:12" x14ac:dyDescent="0.2">
      <c r="A1068" s="37" t="s">
        <v>2671</v>
      </c>
      <c r="B1068" s="5" t="s">
        <v>2672</v>
      </c>
      <c r="C1068" s="7"/>
      <c r="D1068" s="8">
        <v>-24.133479999999999</v>
      </c>
      <c r="E1068" s="8">
        <v>19.353760000000001</v>
      </c>
      <c r="F1068" s="37">
        <v>0</v>
      </c>
      <c r="G1068" s="6">
        <f t="shared" si="80"/>
        <v>1.6424999999999998</v>
      </c>
      <c r="H1068" s="49">
        <f t="shared" si="81"/>
        <v>0</v>
      </c>
      <c r="I1068" s="37">
        <v>900</v>
      </c>
      <c r="J1068" s="6">
        <f t="shared" si="82"/>
        <v>0.43799999999999994</v>
      </c>
      <c r="K1068" s="57">
        <f t="shared" si="83"/>
        <v>394.19999999999993</v>
      </c>
      <c r="L1068" s="53">
        <f t="shared" si="84"/>
        <v>394.19999999999993</v>
      </c>
    </row>
    <row r="1069" spans="1:12" x14ac:dyDescent="0.2">
      <c r="A1069" s="39" t="s">
        <v>2673</v>
      </c>
      <c r="B1069" s="23" t="s">
        <v>2674</v>
      </c>
      <c r="C1069" s="9" t="s">
        <v>2675</v>
      </c>
      <c r="D1069" s="13" t="s">
        <v>667</v>
      </c>
      <c r="E1069" s="13"/>
      <c r="F1069" s="63">
        <v>50</v>
      </c>
      <c r="G1069" s="6">
        <f t="shared" si="80"/>
        <v>1.6424999999999998</v>
      </c>
      <c r="H1069" s="49">
        <f t="shared" si="81"/>
        <v>82.124999999999986</v>
      </c>
      <c r="I1069" s="72">
        <v>1400</v>
      </c>
      <c r="J1069" s="6">
        <f t="shared" si="82"/>
        <v>0.43799999999999994</v>
      </c>
      <c r="K1069" s="57">
        <f t="shared" si="83"/>
        <v>613.19999999999993</v>
      </c>
      <c r="L1069" s="53">
        <f t="shared" si="84"/>
        <v>695.32499999999993</v>
      </c>
    </row>
    <row r="1070" spans="1:12" x14ac:dyDescent="0.2">
      <c r="A1070" s="39" t="s">
        <v>936</v>
      </c>
      <c r="B1070" s="10" t="s">
        <v>2676</v>
      </c>
      <c r="C1070" s="9" t="s">
        <v>2410</v>
      </c>
      <c r="D1070" s="13" t="s">
        <v>667</v>
      </c>
      <c r="E1070" s="13"/>
      <c r="F1070" s="63">
        <v>9</v>
      </c>
      <c r="G1070" s="6">
        <f t="shared" si="80"/>
        <v>1.6424999999999998</v>
      </c>
      <c r="H1070" s="49">
        <f t="shared" si="81"/>
        <v>14.782499999999999</v>
      </c>
      <c r="I1070" s="72">
        <v>1500</v>
      </c>
      <c r="J1070" s="6">
        <f t="shared" si="82"/>
        <v>0.43799999999999994</v>
      </c>
      <c r="K1070" s="57">
        <f t="shared" si="83"/>
        <v>656.99999999999989</v>
      </c>
      <c r="L1070" s="53">
        <f t="shared" si="84"/>
        <v>671.78249999999991</v>
      </c>
    </row>
    <row r="1071" spans="1:12" x14ac:dyDescent="0.2">
      <c r="A1071" s="37" t="s">
        <v>2677</v>
      </c>
      <c r="B1071" s="5" t="s">
        <v>2678</v>
      </c>
      <c r="C1071" s="7" t="s">
        <v>2679</v>
      </c>
      <c r="D1071" s="8">
        <v>-24.383959999999998</v>
      </c>
      <c r="E1071" s="8">
        <v>18.864149999999999</v>
      </c>
      <c r="F1071" s="37">
        <v>110</v>
      </c>
      <c r="G1071" s="6">
        <f t="shared" si="80"/>
        <v>1.6424999999999998</v>
      </c>
      <c r="H1071" s="49">
        <f t="shared" si="81"/>
        <v>180.67499999999998</v>
      </c>
      <c r="I1071" s="37">
        <v>1600</v>
      </c>
      <c r="J1071" s="6">
        <f t="shared" si="82"/>
        <v>0.43799999999999994</v>
      </c>
      <c r="K1071" s="57">
        <f t="shared" si="83"/>
        <v>700.8</v>
      </c>
      <c r="L1071" s="53">
        <f t="shared" si="84"/>
        <v>881.47499999999991</v>
      </c>
    </row>
    <row r="1072" spans="1:12" x14ac:dyDescent="0.2">
      <c r="A1072" s="39" t="s">
        <v>2680</v>
      </c>
      <c r="B1072" s="10" t="s">
        <v>2681</v>
      </c>
      <c r="C1072" s="12" t="s">
        <v>2682</v>
      </c>
      <c r="D1072" s="13">
        <v>-25.015619999999998</v>
      </c>
      <c r="E1072" s="13">
        <v>19.931709999999999</v>
      </c>
      <c r="F1072" s="67">
        <v>45</v>
      </c>
      <c r="G1072" s="6">
        <f t="shared" si="80"/>
        <v>1.6424999999999998</v>
      </c>
      <c r="H1072" s="49">
        <f t="shared" si="81"/>
        <v>73.912499999999994</v>
      </c>
      <c r="I1072" s="67">
        <v>1250</v>
      </c>
      <c r="J1072" s="6">
        <f t="shared" si="82"/>
        <v>0.43799999999999994</v>
      </c>
      <c r="K1072" s="57">
        <f t="shared" si="83"/>
        <v>547.49999999999989</v>
      </c>
      <c r="L1072" s="53">
        <f t="shared" si="84"/>
        <v>621.41249999999991</v>
      </c>
    </row>
    <row r="1073" spans="1:12" x14ac:dyDescent="0.2">
      <c r="A1073" s="39" t="s">
        <v>2683</v>
      </c>
      <c r="B1073" s="10" t="s">
        <v>2684</v>
      </c>
      <c r="C1073" s="12" t="s">
        <v>2685</v>
      </c>
      <c r="D1073" s="13">
        <v>-25.29984</v>
      </c>
      <c r="E1073" s="13">
        <v>19.594719999999999</v>
      </c>
      <c r="F1073" s="67">
        <v>11</v>
      </c>
      <c r="G1073" s="6">
        <f t="shared" si="80"/>
        <v>1.6424999999999998</v>
      </c>
      <c r="H1073" s="49">
        <f t="shared" si="81"/>
        <v>18.067499999999999</v>
      </c>
      <c r="I1073" s="67">
        <v>2737</v>
      </c>
      <c r="J1073" s="6">
        <f t="shared" si="82"/>
        <v>0.43799999999999994</v>
      </c>
      <c r="K1073" s="57">
        <f t="shared" si="83"/>
        <v>1198.8059999999998</v>
      </c>
      <c r="L1073" s="53">
        <f t="shared" si="84"/>
        <v>1216.8734999999999</v>
      </c>
    </row>
    <row r="1074" spans="1:12" x14ac:dyDescent="0.2">
      <c r="A1074" s="39" t="s">
        <v>565</v>
      </c>
      <c r="B1074" s="10" t="s">
        <v>2686</v>
      </c>
      <c r="C1074" s="12" t="s">
        <v>2687</v>
      </c>
      <c r="D1074" s="13">
        <v>-25.356539999999999</v>
      </c>
      <c r="E1074" s="13">
        <v>19.390599999999999</v>
      </c>
      <c r="F1074" s="67">
        <v>90</v>
      </c>
      <c r="G1074" s="6">
        <f t="shared" si="80"/>
        <v>1.6424999999999998</v>
      </c>
      <c r="H1074" s="49">
        <f t="shared" si="81"/>
        <v>147.82499999999999</v>
      </c>
      <c r="I1074" s="67">
        <v>1550</v>
      </c>
      <c r="J1074" s="6">
        <f t="shared" si="82"/>
        <v>0.43799999999999994</v>
      </c>
      <c r="K1074" s="57">
        <f t="shared" si="83"/>
        <v>678.89999999999986</v>
      </c>
      <c r="L1074" s="53">
        <f t="shared" si="84"/>
        <v>826.72499999999991</v>
      </c>
    </row>
    <row r="1075" spans="1:12" x14ac:dyDescent="0.2">
      <c r="A1075" s="39" t="s">
        <v>2688</v>
      </c>
      <c r="B1075" s="10" t="s">
        <v>2689</v>
      </c>
      <c r="C1075" s="9" t="s">
        <v>2690</v>
      </c>
      <c r="D1075" s="13" t="s">
        <v>667</v>
      </c>
      <c r="E1075" s="13"/>
      <c r="F1075" s="63"/>
      <c r="G1075" s="6">
        <f t="shared" si="80"/>
        <v>1.6424999999999998</v>
      </c>
      <c r="H1075" s="49">
        <f t="shared" si="81"/>
        <v>0</v>
      </c>
      <c r="I1075" s="72">
        <v>800</v>
      </c>
      <c r="J1075" s="6">
        <f t="shared" si="82"/>
        <v>0.43799999999999994</v>
      </c>
      <c r="K1075" s="57">
        <f t="shared" si="83"/>
        <v>350.4</v>
      </c>
      <c r="L1075" s="53">
        <f t="shared" si="84"/>
        <v>350.4</v>
      </c>
    </row>
    <row r="1076" spans="1:12" x14ac:dyDescent="0.2">
      <c r="A1076" s="37" t="s">
        <v>2691</v>
      </c>
      <c r="B1076" s="5" t="s">
        <v>2692</v>
      </c>
      <c r="C1076" s="7" t="s">
        <v>2693</v>
      </c>
      <c r="D1076" s="13">
        <v>-24.689060000000001</v>
      </c>
      <c r="E1076" s="13">
        <v>18.671980000000001</v>
      </c>
      <c r="F1076" s="37">
        <v>19</v>
      </c>
      <c r="G1076" s="6">
        <f t="shared" si="80"/>
        <v>1.6424999999999998</v>
      </c>
      <c r="H1076" s="49">
        <f t="shared" si="81"/>
        <v>31.207499999999996</v>
      </c>
      <c r="I1076" s="37">
        <v>841</v>
      </c>
      <c r="J1076" s="6">
        <f t="shared" si="82"/>
        <v>0.43799999999999994</v>
      </c>
      <c r="K1076" s="57">
        <f t="shared" si="83"/>
        <v>368.35799999999995</v>
      </c>
      <c r="L1076" s="53">
        <f t="shared" si="84"/>
        <v>399.56549999999993</v>
      </c>
    </row>
    <row r="1077" spans="1:12" x14ac:dyDescent="0.2">
      <c r="A1077" s="39" t="s">
        <v>2694</v>
      </c>
      <c r="B1077" s="10" t="s">
        <v>2695</v>
      </c>
      <c r="C1077" s="12" t="s">
        <v>2696</v>
      </c>
      <c r="D1077" s="13">
        <v>-24.643730000000001</v>
      </c>
      <c r="E1077" s="13">
        <v>19.75423</v>
      </c>
      <c r="F1077" s="67">
        <v>50</v>
      </c>
      <c r="G1077" s="6">
        <f t="shared" si="80"/>
        <v>1.6424999999999998</v>
      </c>
      <c r="H1077" s="49">
        <f t="shared" si="81"/>
        <v>82.124999999999986</v>
      </c>
      <c r="I1077" s="67">
        <v>1000</v>
      </c>
      <c r="J1077" s="6">
        <f t="shared" si="82"/>
        <v>0.43799999999999994</v>
      </c>
      <c r="K1077" s="57">
        <f t="shared" si="83"/>
        <v>437.99999999999994</v>
      </c>
      <c r="L1077" s="53">
        <f t="shared" si="84"/>
        <v>520.12499999999989</v>
      </c>
    </row>
    <row r="1078" spans="1:12" x14ac:dyDescent="0.2">
      <c r="A1078" s="39" t="s">
        <v>2697</v>
      </c>
      <c r="B1078" s="10" t="s">
        <v>2698</v>
      </c>
      <c r="C1078" s="9" t="s">
        <v>2699</v>
      </c>
      <c r="D1078" s="13" t="s">
        <v>667</v>
      </c>
      <c r="E1078" s="13"/>
      <c r="F1078" s="63"/>
      <c r="G1078" s="6">
        <f t="shared" si="80"/>
        <v>1.6424999999999998</v>
      </c>
      <c r="H1078" s="49">
        <f t="shared" si="81"/>
        <v>0</v>
      </c>
      <c r="I1078" s="72">
        <v>1000</v>
      </c>
      <c r="J1078" s="6">
        <f t="shared" si="82"/>
        <v>0.43799999999999994</v>
      </c>
      <c r="K1078" s="57">
        <f t="shared" si="83"/>
        <v>437.99999999999994</v>
      </c>
      <c r="L1078" s="53">
        <f t="shared" si="84"/>
        <v>437.99999999999994</v>
      </c>
    </row>
    <row r="1079" spans="1:12" x14ac:dyDescent="0.2">
      <c r="A1079" s="39" t="s">
        <v>2700</v>
      </c>
      <c r="B1079" s="10" t="s">
        <v>2701</v>
      </c>
      <c r="C1079" s="12" t="s">
        <v>2702</v>
      </c>
      <c r="D1079" s="13">
        <v>-25.092169999999999</v>
      </c>
      <c r="E1079" s="13">
        <v>19.384260000000001</v>
      </c>
      <c r="F1079" s="67">
        <v>10</v>
      </c>
      <c r="G1079" s="6">
        <f t="shared" si="80"/>
        <v>1.6424999999999998</v>
      </c>
      <c r="H1079" s="49">
        <f t="shared" si="81"/>
        <v>16.424999999999997</v>
      </c>
      <c r="I1079" s="67">
        <v>1350</v>
      </c>
      <c r="J1079" s="6">
        <f t="shared" si="82"/>
        <v>0.43799999999999994</v>
      </c>
      <c r="K1079" s="57">
        <f t="shared" si="83"/>
        <v>591.29999999999995</v>
      </c>
      <c r="L1079" s="53">
        <f t="shared" si="84"/>
        <v>607.72499999999991</v>
      </c>
    </row>
    <row r="1080" spans="1:12" x14ac:dyDescent="0.2">
      <c r="A1080" s="38" t="s">
        <v>2703</v>
      </c>
      <c r="B1080" s="5" t="s">
        <v>2704</v>
      </c>
      <c r="C1080" s="5">
        <v>408</v>
      </c>
      <c r="D1080" s="6" t="s">
        <v>185</v>
      </c>
      <c r="E1080" s="6" t="s">
        <v>185</v>
      </c>
      <c r="F1080" s="38">
        <v>229</v>
      </c>
      <c r="G1080" s="6">
        <f t="shared" si="80"/>
        <v>1.6424999999999998</v>
      </c>
      <c r="H1080" s="49">
        <f t="shared" si="81"/>
        <v>376.13249999999999</v>
      </c>
      <c r="I1080" s="38">
        <v>350</v>
      </c>
      <c r="J1080" s="6">
        <f t="shared" si="82"/>
        <v>0.43799999999999994</v>
      </c>
      <c r="K1080" s="57">
        <f t="shared" si="83"/>
        <v>153.29999999999998</v>
      </c>
      <c r="L1080" s="53">
        <f t="shared" si="84"/>
        <v>529.4325</v>
      </c>
    </row>
    <row r="1081" spans="1:12" x14ac:dyDescent="0.2">
      <c r="A1081" s="39" t="s">
        <v>2705</v>
      </c>
      <c r="B1081" s="10" t="s">
        <v>2706</v>
      </c>
      <c r="C1081" s="12" t="s">
        <v>2707</v>
      </c>
      <c r="D1081" s="13">
        <v>-25.656690000000001</v>
      </c>
      <c r="E1081" s="13">
        <v>19.883240000000001</v>
      </c>
      <c r="F1081" s="67">
        <v>2600</v>
      </c>
      <c r="G1081" s="6">
        <f t="shared" si="80"/>
        <v>1.6424999999999998</v>
      </c>
      <c r="H1081" s="49">
        <f t="shared" si="81"/>
        <v>4270.5</v>
      </c>
      <c r="I1081" s="67">
        <v>1800</v>
      </c>
      <c r="J1081" s="6">
        <f t="shared" si="82"/>
        <v>0.43799999999999994</v>
      </c>
      <c r="K1081" s="57">
        <f t="shared" si="83"/>
        <v>788.39999999999986</v>
      </c>
      <c r="L1081" s="53">
        <f t="shared" si="84"/>
        <v>5058.8999999999996</v>
      </c>
    </row>
    <row r="1082" spans="1:12" x14ac:dyDescent="0.2">
      <c r="A1082" s="37" t="s">
        <v>2708</v>
      </c>
      <c r="B1082" s="5" t="s">
        <v>2709</v>
      </c>
      <c r="C1082" s="7" t="s">
        <v>2710</v>
      </c>
      <c r="D1082" s="13">
        <v>-24.872479999999999</v>
      </c>
      <c r="E1082" s="13">
        <v>18.16189</v>
      </c>
      <c r="F1082" s="37">
        <v>6</v>
      </c>
      <c r="G1082" s="6">
        <f t="shared" si="80"/>
        <v>1.6424999999999998</v>
      </c>
      <c r="H1082" s="49">
        <f t="shared" si="81"/>
        <v>9.8549999999999986</v>
      </c>
      <c r="I1082" s="37">
        <v>410</v>
      </c>
      <c r="J1082" s="6">
        <f t="shared" si="82"/>
        <v>0.43799999999999994</v>
      </c>
      <c r="K1082" s="57">
        <f t="shared" si="83"/>
        <v>179.57999999999998</v>
      </c>
      <c r="L1082" s="53">
        <f t="shared" si="84"/>
        <v>189.43499999999997</v>
      </c>
    </row>
    <row r="1083" spans="1:12" x14ac:dyDescent="0.2">
      <c r="A1083" s="37"/>
      <c r="B1083" s="5" t="s">
        <v>2711</v>
      </c>
      <c r="C1083" s="7" t="s">
        <v>2712</v>
      </c>
      <c r="D1083" s="13"/>
      <c r="E1083" s="13"/>
      <c r="F1083" s="37"/>
      <c r="G1083" s="6">
        <f t="shared" si="80"/>
        <v>1.6424999999999998</v>
      </c>
      <c r="H1083" s="49">
        <f t="shared" si="81"/>
        <v>0</v>
      </c>
      <c r="I1083" s="37"/>
      <c r="J1083" s="6">
        <f t="shared" si="82"/>
        <v>0.43799999999999994</v>
      </c>
      <c r="K1083" s="57">
        <f t="shared" si="83"/>
        <v>0</v>
      </c>
      <c r="L1083" s="53">
        <f t="shared" si="84"/>
        <v>0</v>
      </c>
    </row>
    <row r="1084" spans="1:12" x14ac:dyDescent="0.2">
      <c r="A1084" s="39" t="s">
        <v>2713</v>
      </c>
      <c r="B1084" s="10" t="s">
        <v>2714</v>
      </c>
      <c r="C1084" s="9" t="s">
        <v>2710</v>
      </c>
      <c r="D1084" s="13">
        <v>-24.92427</v>
      </c>
      <c r="E1084" s="13">
        <v>18.192519999999998</v>
      </c>
      <c r="F1084" s="63">
        <v>16</v>
      </c>
      <c r="G1084" s="6">
        <f t="shared" si="80"/>
        <v>1.6424999999999998</v>
      </c>
      <c r="H1084" s="49">
        <f t="shared" si="81"/>
        <v>26.279999999999998</v>
      </c>
      <c r="I1084" s="63">
        <v>580</v>
      </c>
      <c r="J1084" s="6">
        <f t="shared" si="82"/>
        <v>0.43799999999999994</v>
      </c>
      <c r="K1084" s="57">
        <f t="shared" si="83"/>
        <v>254.03999999999996</v>
      </c>
      <c r="L1084" s="53">
        <f t="shared" si="84"/>
        <v>280.31999999999994</v>
      </c>
    </row>
    <row r="1085" spans="1:12" x14ac:dyDescent="0.2">
      <c r="A1085" s="39"/>
      <c r="B1085" s="10" t="s">
        <v>2715</v>
      </c>
      <c r="C1085" s="9" t="s">
        <v>2716</v>
      </c>
      <c r="D1085" s="13"/>
      <c r="E1085" s="13"/>
      <c r="F1085" s="39"/>
      <c r="G1085" s="6">
        <f t="shared" si="80"/>
        <v>1.6424999999999998</v>
      </c>
      <c r="H1085" s="49">
        <f t="shared" si="81"/>
        <v>0</v>
      </c>
      <c r="I1085" s="39"/>
      <c r="J1085" s="6">
        <f t="shared" si="82"/>
        <v>0.43799999999999994</v>
      </c>
      <c r="K1085" s="57">
        <f t="shared" si="83"/>
        <v>0</v>
      </c>
      <c r="L1085" s="53">
        <f t="shared" si="84"/>
        <v>0</v>
      </c>
    </row>
    <row r="1086" spans="1:12" x14ac:dyDescent="0.2">
      <c r="A1086" s="39" t="s">
        <v>56</v>
      </c>
      <c r="B1086" s="10" t="s">
        <v>2717</v>
      </c>
      <c r="C1086" s="9" t="s">
        <v>1249</v>
      </c>
      <c r="D1086" s="13">
        <v>-24.534780000000001</v>
      </c>
      <c r="E1086" s="13">
        <v>18.573129999999999</v>
      </c>
      <c r="F1086" s="39">
        <v>55</v>
      </c>
      <c r="G1086" s="6">
        <f t="shared" si="80"/>
        <v>1.6424999999999998</v>
      </c>
      <c r="H1086" s="49">
        <f t="shared" si="81"/>
        <v>90.337499999999991</v>
      </c>
      <c r="I1086" s="39">
        <v>607</v>
      </c>
      <c r="J1086" s="6">
        <f t="shared" si="82"/>
        <v>0.43799999999999994</v>
      </c>
      <c r="K1086" s="57">
        <f t="shared" si="83"/>
        <v>265.86599999999999</v>
      </c>
      <c r="L1086" s="53">
        <f t="shared" si="84"/>
        <v>356.20349999999996</v>
      </c>
    </row>
    <row r="1087" spans="1:12" x14ac:dyDescent="0.2">
      <c r="A1087" s="37" t="s">
        <v>2718</v>
      </c>
      <c r="B1087" s="5" t="s">
        <v>2719</v>
      </c>
      <c r="C1087" s="7" t="s">
        <v>2720</v>
      </c>
      <c r="D1087" s="13">
        <v>-24.70665</v>
      </c>
      <c r="E1087" s="13">
        <v>18.69697</v>
      </c>
      <c r="F1087" s="37">
        <v>332</v>
      </c>
      <c r="G1087" s="6">
        <f t="shared" si="80"/>
        <v>1.6424999999999998</v>
      </c>
      <c r="H1087" s="49">
        <f t="shared" si="81"/>
        <v>545.30999999999995</v>
      </c>
      <c r="I1087" s="37">
        <v>1800</v>
      </c>
      <c r="J1087" s="6">
        <f t="shared" si="82"/>
        <v>0.43799999999999994</v>
      </c>
      <c r="K1087" s="57">
        <f t="shared" si="83"/>
        <v>788.39999999999986</v>
      </c>
      <c r="L1087" s="53">
        <f t="shared" si="84"/>
        <v>1333.7099999999998</v>
      </c>
    </row>
    <row r="1088" spans="1:12" x14ac:dyDescent="0.2">
      <c r="A1088" s="39" t="s">
        <v>2721</v>
      </c>
      <c r="B1088" s="10" t="s">
        <v>2722</v>
      </c>
      <c r="C1088" s="9" t="s">
        <v>2723</v>
      </c>
      <c r="D1088" s="13">
        <v>-24.756869999999999</v>
      </c>
      <c r="E1088" s="13">
        <v>19.16647</v>
      </c>
      <c r="F1088" s="63">
        <v>14</v>
      </c>
      <c r="G1088" s="6">
        <f t="shared" si="80"/>
        <v>1.6424999999999998</v>
      </c>
      <c r="H1088" s="49">
        <f t="shared" si="81"/>
        <v>22.994999999999997</v>
      </c>
      <c r="I1088" s="63">
        <v>144</v>
      </c>
      <c r="J1088" s="6">
        <f t="shared" si="82"/>
        <v>0.43799999999999994</v>
      </c>
      <c r="K1088" s="57">
        <f t="shared" si="83"/>
        <v>63.071999999999989</v>
      </c>
      <c r="L1088" s="53">
        <f t="shared" si="84"/>
        <v>86.066999999999979</v>
      </c>
    </row>
    <row r="1089" spans="1:12" x14ac:dyDescent="0.2">
      <c r="A1089" s="39" t="s">
        <v>2724</v>
      </c>
      <c r="B1089" s="10" t="s">
        <v>2725</v>
      </c>
      <c r="C1089" s="9" t="s">
        <v>2726</v>
      </c>
      <c r="D1089" s="13"/>
      <c r="E1089" s="13"/>
      <c r="F1089" s="63">
        <v>10</v>
      </c>
      <c r="G1089" s="6">
        <f t="shared" si="80"/>
        <v>1.6424999999999998</v>
      </c>
      <c r="H1089" s="49">
        <f t="shared" si="81"/>
        <v>16.424999999999997</v>
      </c>
      <c r="I1089" s="63">
        <v>190</v>
      </c>
      <c r="J1089" s="6">
        <f t="shared" si="82"/>
        <v>0.43799999999999994</v>
      </c>
      <c r="K1089" s="57">
        <f t="shared" si="83"/>
        <v>83.219999999999985</v>
      </c>
      <c r="L1089" s="53">
        <f t="shared" si="84"/>
        <v>99.644999999999982</v>
      </c>
    </row>
    <row r="1090" spans="1:12" x14ac:dyDescent="0.2">
      <c r="A1090" s="39" t="s">
        <v>2727</v>
      </c>
      <c r="B1090" s="10" t="s">
        <v>2728</v>
      </c>
      <c r="C1090" s="9" t="s">
        <v>2729</v>
      </c>
      <c r="D1090" s="11">
        <v>-23.738499999999998</v>
      </c>
      <c r="E1090" s="11">
        <v>18.052499999999998</v>
      </c>
      <c r="F1090" s="63">
        <v>0</v>
      </c>
      <c r="G1090" s="6">
        <f t="shared" si="80"/>
        <v>1.6424999999999998</v>
      </c>
      <c r="H1090" s="49">
        <f t="shared" si="81"/>
        <v>0</v>
      </c>
      <c r="I1090" s="63">
        <v>0</v>
      </c>
      <c r="J1090" s="6">
        <f t="shared" si="82"/>
        <v>0.43799999999999994</v>
      </c>
      <c r="K1090" s="57">
        <f t="shared" si="83"/>
        <v>0</v>
      </c>
      <c r="L1090" s="53">
        <f t="shared" si="84"/>
        <v>0</v>
      </c>
    </row>
    <row r="1091" spans="1:12" x14ac:dyDescent="0.2">
      <c r="A1091" s="37" t="s">
        <v>2730</v>
      </c>
      <c r="B1091" s="5" t="s">
        <v>2731</v>
      </c>
      <c r="C1091" s="7" t="s">
        <v>2732</v>
      </c>
      <c r="D1091" s="13">
        <v>-25.51567</v>
      </c>
      <c r="E1091" s="13">
        <v>18.05575</v>
      </c>
      <c r="F1091" s="37">
        <v>52</v>
      </c>
      <c r="G1091" s="6">
        <f t="shared" ref="G1091:G1154" si="85">0.0045*365</f>
        <v>1.6424999999999998</v>
      </c>
      <c r="H1091" s="49">
        <f t="shared" ref="H1091:H1154" si="86">F1091*G1091</f>
        <v>85.41</v>
      </c>
      <c r="I1091" s="37">
        <v>2105</v>
      </c>
      <c r="J1091" s="6">
        <f t="shared" ref="J1091:J1154" si="87">0.0012*365</f>
        <v>0.43799999999999994</v>
      </c>
      <c r="K1091" s="57">
        <f t="shared" ref="K1091:K1154" si="88">I1091*J1091</f>
        <v>921.9899999999999</v>
      </c>
      <c r="L1091" s="53">
        <f t="shared" ref="L1091:L1154" si="89">K1091+H1091</f>
        <v>1007.3999999999999</v>
      </c>
    </row>
    <row r="1092" spans="1:12" x14ac:dyDescent="0.2">
      <c r="A1092" s="37" t="s">
        <v>2733</v>
      </c>
      <c r="B1092" s="5" t="s">
        <v>2734</v>
      </c>
      <c r="C1092" s="7" t="s">
        <v>2735</v>
      </c>
      <c r="D1092" s="13">
        <v>-25.556450000000002</v>
      </c>
      <c r="E1092" s="13">
        <v>18.122669999999999</v>
      </c>
      <c r="F1092" s="37">
        <v>20</v>
      </c>
      <c r="G1092" s="6">
        <f t="shared" si="85"/>
        <v>1.6424999999999998</v>
      </c>
      <c r="H1092" s="49">
        <f t="shared" si="86"/>
        <v>32.849999999999994</v>
      </c>
      <c r="I1092" s="37">
        <v>245</v>
      </c>
      <c r="J1092" s="6">
        <f t="shared" si="87"/>
        <v>0.43799999999999994</v>
      </c>
      <c r="K1092" s="57">
        <f t="shared" si="88"/>
        <v>107.30999999999999</v>
      </c>
      <c r="L1092" s="53">
        <f t="shared" si="89"/>
        <v>140.15999999999997</v>
      </c>
    </row>
    <row r="1093" spans="1:12" x14ac:dyDescent="0.2">
      <c r="A1093" s="37" t="s">
        <v>2736</v>
      </c>
      <c r="B1093" s="5" t="s">
        <v>2737</v>
      </c>
      <c r="C1093" s="7" t="s">
        <v>2738</v>
      </c>
      <c r="D1093" s="13">
        <v>-25.572330000000001</v>
      </c>
      <c r="E1093" s="13">
        <v>18.29888</v>
      </c>
      <c r="F1093" s="37">
        <v>126</v>
      </c>
      <c r="G1093" s="6">
        <f t="shared" si="85"/>
        <v>1.6424999999999998</v>
      </c>
      <c r="H1093" s="49">
        <f t="shared" si="86"/>
        <v>206.95499999999998</v>
      </c>
      <c r="I1093" s="37">
        <v>1066</v>
      </c>
      <c r="J1093" s="6">
        <f t="shared" si="87"/>
        <v>0.43799999999999994</v>
      </c>
      <c r="K1093" s="57">
        <f t="shared" si="88"/>
        <v>466.90799999999996</v>
      </c>
      <c r="L1093" s="53">
        <f t="shared" si="89"/>
        <v>673.86299999999994</v>
      </c>
    </row>
    <row r="1094" spans="1:12" x14ac:dyDescent="0.2">
      <c r="A1094" s="37" t="s">
        <v>2739</v>
      </c>
      <c r="B1094" s="5" t="s">
        <v>2740</v>
      </c>
      <c r="C1094" s="7" t="s">
        <v>2741</v>
      </c>
      <c r="D1094" s="13">
        <v>-25.5731</v>
      </c>
      <c r="E1094" s="13">
        <v>18.306640000000002</v>
      </c>
      <c r="F1094" s="37">
        <v>146</v>
      </c>
      <c r="G1094" s="6">
        <f t="shared" si="85"/>
        <v>1.6424999999999998</v>
      </c>
      <c r="H1094" s="49">
        <f t="shared" si="86"/>
        <v>239.80499999999998</v>
      </c>
      <c r="I1094" s="37">
        <v>697</v>
      </c>
      <c r="J1094" s="6">
        <f t="shared" si="87"/>
        <v>0.43799999999999994</v>
      </c>
      <c r="K1094" s="57">
        <f t="shared" si="88"/>
        <v>305.28599999999994</v>
      </c>
      <c r="L1094" s="53">
        <f t="shared" si="89"/>
        <v>545.09099999999989</v>
      </c>
    </row>
    <row r="1095" spans="1:12" x14ac:dyDescent="0.2">
      <c r="A1095" s="37" t="s">
        <v>2742</v>
      </c>
      <c r="B1095" s="5" t="s">
        <v>2743</v>
      </c>
      <c r="C1095" s="7" t="s">
        <v>2744</v>
      </c>
      <c r="D1095" s="13">
        <v>-25.54973</v>
      </c>
      <c r="E1095" s="13">
        <v>18.452190000000002</v>
      </c>
      <c r="F1095" s="37">
        <v>264</v>
      </c>
      <c r="G1095" s="6">
        <f t="shared" si="85"/>
        <v>1.6424999999999998</v>
      </c>
      <c r="H1095" s="49">
        <f t="shared" si="86"/>
        <v>433.61999999999995</v>
      </c>
      <c r="I1095" s="37">
        <v>910</v>
      </c>
      <c r="J1095" s="6">
        <f t="shared" si="87"/>
        <v>0.43799999999999994</v>
      </c>
      <c r="K1095" s="57">
        <f t="shared" si="88"/>
        <v>398.57999999999993</v>
      </c>
      <c r="L1095" s="53">
        <f t="shared" si="89"/>
        <v>832.19999999999982</v>
      </c>
    </row>
    <row r="1096" spans="1:12" x14ac:dyDescent="0.2">
      <c r="A1096" s="37" t="s">
        <v>2745</v>
      </c>
      <c r="B1096" s="5" t="s">
        <v>2746</v>
      </c>
      <c r="C1096" s="7" t="s">
        <v>2747</v>
      </c>
      <c r="D1096" s="13">
        <v>-25.498290000000001</v>
      </c>
      <c r="E1096" s="13">
        <v>18.540330000000001</v>
      </c>
      <c r="F1096" s="37">
        <v>3400</v>
      </c>
      <c r="G1096" s="6">
        <f t="shared" si="85"/>
        <v>1.6424999999999998</v>
      </c>
      <c r="H1096" s="49">
        <f t="shared" si="86"/>
        <v>5584.4999999999991</v>
      </c>
      <c r="I1096" s="37">
        <v>22420</v>
      </c>
      <c r="J1096" s="6">
        <f t="shared" si="87"/>
        <v>0.43799999999999994</v>
      </c>
      <c r="K1096" s="57">
        <f t="shared" si="88"/>
        <v>9819.9599999999991</v>
      </c>
      <c r="L1096" s="53">
        <f t="shared" si="89"/>
        <v>15404.46</v>
      </c>
    </row>
    <row r="1097" spans="1:12" x14ac:dyDescent="0.2">
      <c r="A1097" s="37" t="s">
        <v>2748</v>
      </c>
      <c r="B1097" s="5" t="s">
        <v>2749</v>
      </c>
      <c r="C1097" s="7" t="s">
        <v>2750</v>
      </c>
      <c r="D1097" s="13">
        <v>-25.690819999999999</v>
      </c>
      <c r="E1097" s="13">
        <v>18.516349999999999</v>
      </c>
      <c r="F1097" s="37">
        <v>264</v>
      </c>
      <c r="G1097" s="6">
        <f t="shared" si="85"/>
        <v>1.6424999999999998</v>
      </c>
      <c r="H1097" s="49">
        <f t="shared" si="86"/>
        <v>433.61999999999995</v>
      </c>
      <c r="I1097" s="37">
        <v>750</v>
      </c>
      <c r="J1097" s="6">
        <f t="shared" si="87"/>
        <v>0.43799999999999994</v>
      </c>
      <c r="K1097" s="57">
        <f t="shared" si="88"/>
        <v>328.49999999999994</v>
      </c>
      <c r="L1097" s="53">
        <f t="shared" si="89"/>
        <v>762.11999999999989</v>
      </c>
    </row>
    <row r="1098" spans="1:12" x14ac:dyDescent="0.2">
      <c r="A1098" s="37" t="s">
        <v>2751</v>
      </c>
      <c r="B1098" s="5" t="s">
        <v>2752</v>
      </c>
      <c r="C1098" s="7" t="s">
        <v>2753</v>
      </c>
      <c r="D1098" s="13">
        <v>-25.68648</v>
      </c>
      <c r="E1098" s="13">
        <v>18.324300000000001</v>
      </c>
      <c r="F1098" s="37">
        <v>191</v>
      </c>
      <c r="G1098" s="6">
        <f t="shared" si="85"/>
        <v>1.6424999999999998</v>
      </c>
      <c r="H1098" s="49">
        <f t="shared" si="86"/>
        <v>313.71749999999997</v>
      </c>
      <c r="I1098" s="37">
        <v>819</v>
      </c>
      <c r="J1098" s="6">
        <f t="shared" si="87"/>
        <v>0.43799999999999994</v>
      </c>
      <c r="K1098" s="57">
        <f t="shared" si="88"/>
        <v>358.72199999999998</v>
      </c>
      <c r="L1098" s="53">
        <f t="shared" si="89"/>
        <v>672.43949999999995</v>
      </c>
    </row>
    <row r="1099" spans="1:12" x14ac:dyDescent="0.2">
      <c r="A1099" s="37" t="s">
        <v>2754</v>
      </c>
      <c r="B1099" s="5" t="s">
        <v>2755</v>
      </c>
      <c r="C1099" s="7" t="s">
        <v>2756</v>
      </c>
      <c r="D1099" s="13">
        <v>-25.579360000000001</v>
      </c>
      <c r="E1099" s="13">
        <v>18.634219999999999</v>
      </c>
      <c r="F1099" s="37">
        <v>8</v>
      </c>
      <c r="G1099" s="6">
        <f t="shared" si="85"/>
        <v>1.6424999999999998</v>
      </c>
      <c r="H1099" s="49">
        <f t="shared" si="86"/>
        <v>13.139999999999999</v>
      </c>
      <c r="I1099" s="37">
        <v>18500</v>
      </c>
      <c r="J1099" s="6">
        <f t="shared" si="87"/>
        <v>0.43799999999999994</v>
      </c>
      <c r="K1099" s="57">
        <f t="shared" si="88"/>
        <v>8102.9999999999991</v>
      </c>
      <c r="L1099" s="53">
        <f t="shared" si="89"/>
        <v>8116.1399999999994</v>
      </c>
    </row>
    <row r="1100" spans="1:12" x14ac:dyDescent="0.2">
      <c r="A1100" s="39" t="s">
        <v>2503</v>
      </c>
      <c r="B1100" s="10" t="s">
        <v>2757</v>
      </c>
      <c r="C1100" s="9" t="s">
        <v>2758</v>
      </c>
      <c r="D1100" s="13">
        <v>-25.555959999999999</v>
      </c>
      <c r="E1100" s="13">
        <v>18.7761</v>
      </c>
      <c r="F1100" s="39">
        <v>20</v>
      </c>
      <c r="G1100" s="6">
        <f t="shared" si="85"/>
        <v>1.6424999999999998</v>
      </c>
      <c r="H1100" s="49">
        <f t="shared" si="86"/>
        <v>32.849999999999994</v>
      </c>
      <c r="I1100" s="39">
        <v>1500</v>
      </c>
      <c r="J1100" s="6">
        <f t="shared" si="87"/>
        <v>0.43799999999999994</v>
      </c>
      <c r="K1100" s="57">
        <f t="shared" si="88"/>
        <v>656.99999999999989</v>
      </c>
      <c r="L1100" s="53">
        <f t="shared" si="89"/>
        <v>689.84999999999991</v>
      </c>
    </row>
    <row r="1101" spans="1:12" x14ac:dyDescent="0.2">
      <c r="A1101" s="39" t="s">
        <v>2759</v>
      </c>
      <c r="B1101" s="10" t="s">
        <v>2760</v>
      </c>
      <c r="C1101" s="9" t="s">
        <v>2758</v>
      </c>
      <c r="D1101" s="13">
        <v>-25.576799999999999</v>
      </c>
      <c r="E1101" s="13">
        <v>18.77862</v>
      </c>
      <c r="F1101" s="39">
        <v>2</v>
      </c>
      <c r="G1101" s="6">
        <f t="shared" si="85"/>
        <v>1.6424999999999998</v>
      </c>
      <c r="H1101" s="49">
        <f t="shared" si="86"/>
        <v>3.2849999999999997</v>
      </c>
      <c r="I1101" s="39">
        <v>1132</v>
      </c>
      <c r="J1101" s="6">
        <f t="shared" si="87"/>
        <v>0.43799999999999994</v>
      </c>
      <c r="K1101" s="57">
        <f t="shared" si="88"/>
        <v>495.81599999999992</v>
      </c>
      <c r="L1101" s="53">
        <f t="shared" si="89"/>
        <v>499.10099999999994</v>
      </c>
    </row>
    <row r="1102" spans="1:12" x14ac:dyDescent="0.2">
      <c r="A1102" s="39" t="s">
        <v>2761</v>
      </c>
      <c r="B1102" s="10" t="s">
        <v>2762</v>
      </c>
      <c r="C1102" s="9" t="s">
        <v>2763</v>
      </c>
      <c r="D1102" s="13">
        <v>-25.574059999999999</v>
      </c>
      <c r="E1102" s="13">
        <v>18.718730000000001</v>
      </c>
      <c r="F1102" s="39">
        <v>8</v>
      </c>
      <c r="G1102" s="6">
        <f t="shared" si="85"/>
        <v>1.6424999999999998</v>
      </c>
      <c r="H1102" s="49">
        <f t="shared" si="86"/>
        <v>13.139999999999999</v>
      </c>
      <c r="I1102" s="39">
        <v>643</v>
      </c>
      <c r="J1102" s="6">
        <f t="shared" si="87"/>
        <v>0.43799999999999994</v>
      </c>
      <c r="K1102" s="57">
        <f t="shared" si="88"/>
        <v>281.63399999999996</v>
      </c>
      <c r="L1102" s="53">
        <f t="shared" si="89"/>
        <v>294.77399999999994</v>
      </c>
    </row>
    <row r="1103" spans="1:12" x14ac:dyDescent="0.2">
      <c r="A1103" s="39" t="s">
        <v>2764</v>
      </c>
      <c r="B1103" s="10" t="s">
        <v>2765</v>
      </c>
      <c r="C1103" s="9" t="s">
        <v>2766</v>
      </c>
      <c r="D1103" s="13">
        <v>-25.58755</v>
      </c>
      <c r="E1103" s="13">
        <v>18.87668</v>
      </c>
      <c r="F1103" s="39">
        <v>17</v>
      </c>
      <c r="G1103" s="6">
        <f t="shared" si="85"/>
        <v>1.6424999999999998</v>
      </c>
      <c r="H1103" s="49">
        <f t="shared" si="86"/>
        <v>27.922499999999996</v>
      </c>
      <c r="I1103" s="39">
        <v>1398</v>
      </c>
      <c r="J1103" s="6">
        <f t="shared" si="87"/>
        <v>0.43799999999999994</v>
      </c>
      <c r="K1103" s="57">
        <f t="shared" si="88"/>
        <v>612.32399999999996</v>
      </c>
      <c r="L1103" s="53">
        <f t="shared" si="89"/>
        <v>640.24649999999997</v>
      </c>
    </row>
    <row r="1104" spans="1:12" x14ac:dyDescent="0.2">
      <c r="A1104" s="39" t="s">
        <v>2764</v>
      </c>
      <c r="B1104" s="10" t="s">
        <v>2767</v>
      </c>
      <c r="C1104" s="9" t="s">
        <v>2768</v>
      </c>
      <c r="D1104" s="13">
        <v>-25.54749</v>
      </c>
      <c r="E1104" s="13">
        <v>18.862120000000001</v>
      </c>
      <c r="F1104" s="63"/>
      <c r="G1104" s="6">
        <f t="shared" si="85"/>
        <v>1.6424999999999998</v>
      </c>
      <c r="H1104" s="49">
        <f t="shared" si="86"/>
        <v>0</v>
      </c>
      <c r="I1104" s="63">
        <v>300</v>
      </c>
      <c r="J1104" s="6">
        <f t="shared" si="87"/>
        <v>0.43799999999999994</v>
      </c>
      <c r="K1104" s="57">
        <f t="shared" si="88"/>
        <v>131.39999999999998</v>
      </c>
      <c r="L1104" s="53">
        <f t="shared" si="89"/>
        <v>131.39999999999998</v>
      </c>
    </row>
    <row r="1105" spans="1:12" x14ac:dyDescent="0.2">
      <c r="A1105" s="37" t="s">
        <v>2769</v>
      </c>
      <c r="B1105" s="5" t="s">
        <v>2770</v>
      </c>
      <c r="C1105" s="7" t="s">
        <v>2771</v>
      </c>
      <c r="D1105" s="13">
        <v>-25.573419999999999</v>
      </c>
      <c r="E1105" s="13">
        <v>19.061920000000001</v>
      </c>
      <c r="F1105" s="37">
        <v>14</v>
      </c>
      <c r="G1105" s="6">
        <f t="shared" si="85"/>
        <v>1.6424999999999998</v>
      </c>
      <c r="H1105" s="49">
        <f t="shared" si="86"/>
        <v>22.994999999999997</v>
      </c>
      <c r="I1105" s="37">
        <v>1625</v>
      </c>
      <c r="J1105" s="6">
        <f t="shared" si="87"/>
        <v>0.43799999999999994</v>
      </c>
      <c r="K1105" s="57">
        <f t="shared" si="88"/>
        <v>711.74999999999989</v>
      </c>
      <c r="L1105" s="53">
        <f t="shared" si="89"/>
        <v>734.74499999999989</v>
      </c>
    </row>
    <row r="1106" spans="1:12" x14ac:dyDescent="0.2">
      <c r="A1106" s="37" t="s">
        <v>2769</v>
      </c>
      <c r="B1106" s="5" t="s">
        <v>2772</v>
      </c>
      <c r="C1106" s="7" t="s">
        <v>2771</v>
      </c>
      <c r="D1106" s="13">
        <v>-25.593399999999999</v>
      </c>
      <c r="E1106" s="13">
        <v>18.994689999999999</v>
      </c>
      <c r="F1106" s="37">
        <v>9</v>
      </c>
      <c r="G1106" s="6">
        <f t="shared" si="85"/>
        <v>1.6424999999999998</v>
      </c>
      <c r="H1106" s="49">
        <f t="shared" si="86"/>
        <v>14.782499999999999</v>
      </c>
      <c r="I1106" s="37">
        <v>2100</v>
      </c>
      <c r="J1106" s="6">
        <f t="shared" si="87"/>
        <v>0.43799999999999994</v>
      </c>
      <c r="K1106" s="57">
        <f t="shared" si="88"/>
        <v>919.79999999999984</v>
      </c>
      <c r="L1106" s="53">
        <f t="shared" si="89"/>
        <v>934.58249999999987</v>
      </c>
    </row>
    <row r="1107" spans="1:12" x14ac:dyDescent="0.2">
      <c r="A1107" s="37" t="s">
        <v>2773</v>
      </c>
      <c r="B1107" s="5" t="s">
        <v>2774</v>
      </c>
      <c r="C1107" s="7" t="s">
        <v>2775</v>
      </c>
      <c r="D1107" s="13">
        <v>-25.665500000000002</v>
      </c>
      <c r="E1107" s="13">
        <v>18.969989999999999</v>
      </c>
      <c r="F1107" s="37">
        <v>0</v>
      </c>
      <c r="G1107" s="6">
        <f t="shared" si="85"/>
        <v>1.6424999999999998</v>
      </c>
      <c r="H1107" s="49">
        <f t="shared" si="86"/>
        <v>0</v>
      </c>
      <c r="I1107" s="37">
        <v>903</v>
      </c>
      <c r="J1107" s="6">
        <f t="shared" si="87"/>
        <v>0.43799999999999994</v>
      </c>
      <c r="K1107" s="57">
        <f t="shared" si="88"/>
        <v>395.51399999999995</v>
      </c>
      <c r="L1107" s="53">
        <f t="shared" si="89"/>
        <v>395.51399999999995</v>
      </c>
    </row>
    <row r="1108" spans="1:12" x14ac:dyDescent="0.2">
      <c r="A1108" s="37" t="s">
        <v>2773</v>
      </c>
      <c r="B1108" s="5" t="s">
        <v>2776</v>
      </c>
      <c r="C1108" s="7" t="s">
        <v>2775</v>
      </c>
      <c r="D1108" s="13">
        <v>-25.690899999999999</v>
      </c>
      <c r="E1108" s="13">
        <v>19.024450000000002</v>
      </c>
      <c r="F1108" s="37">
        <v>0</v>
      </c>
      <c r="G1108" s="6">
        <f t="shared" si="85"/>
        <v>1.6424999999999998</v>
      </c>
      <c r="H1108" s="49">
        <f t="shared" si="86"/>
        <v>0</v>
      </c>
      <c r="I1108" s="37">
        <v>250</v>
      </c>
      <c r="J1108" s="6">
        <f t="shared" si="87"/>
        <v>0.43799999999999994</v>
      </c>
      <c r="K1108" s="57">
        <f t="shared" si="88"/>
        <v>109.49999999999999</v>
      </c>
      <c r="L1108" s="53">
        <f t="shared" si="89"/>
        <v>109.49999999999999</v>
      </c>
    </row>
    <row r="1109" spans="1:12" x14ac:dyDescent="0.2">
      <c r="A1109" s="39" t="s">
        <v>2777</v>
      </c>
      <c r="B1109" s="10" t="s">
        <v>2778</v>
      </c>
      <c r="C1109" s="9" t="s">
        <v>2779</v>
      </c>
      <c r="D1109" s="13">
        <v>-25.665749999999999</v>
      </c>
      <c r="E1109" s="13">
        <v>18.880130000000001</v>
      </c>
      <c r="F1109" s="39">
        <v>0</v>
      </c>
      <c r="G1109" s="6">
        <f t="shared" si="85"/>
        <v>1.6424999999999998</v>
      </c>
      <c r="H1109" s="49">
        <f t="shared" si="86"/>
        <v>0</v>
      </c>
      <c r="I1109" s="39">
        <v>390</v>
      </c>
      <c r="J1109" s="6">
        <f t="shared" si="87"/>
        <v>0.43799999999999994</v>
      </c>
      <c r="K1109" s="57">
        <f t="shared" si="88"/>
        <v>170.81999999999996</v>
      </c>
      <c r="L1109" s="53">
        <f t="shared" si="89"/>
        <v>170.81999999999996</v>
      </c>
    </row>
    <row r="1110" spans="1:12" x14ac:dyDescent="0.2">
      <c r="A1110" s="37" t="s">
        <v>2780</v>
      </c>
      <c r="B1110" s="5" t="s">
        <v>2781</v>
      </c>
      <c r="C1110" s="7" t="s">
        <v>2782</v>
      </c>
      <c r="D1110" s="13">
        <v>-25.72054</v>
      </c>
      <c r="E1110" s="13">
        <v>18.746549999999999</v>
      </c>
      <c r="F1110" s="37">
        <v>28</v>
      </c>
      <c r="G1110" s="6">
        <f t="shared" si="85"/>
        <v>1.6424999999999998</v>
      </c>
      <c r="H1110" s="49">
        <f t="shared" si="86"/>
        <v>45.989999999999995</v>
      </c>
      <c r="I1110" s="37">
        <v>3750</v>
      </c>
      <c r="J1110" s="6">
        <f t="shared" si="87"/>
        <v>0.43799999999999994</v>
      </c>
      <c r="K1110" s="57">
        <f t="shared" si="88"/>
        <v>1642.4999999999998</v>
      </c>
      <c r="L1110" s="53">
        <f t="shared" si="89"/>
        <v>1688.4899999999998</v>
      </c>
    </row>
    <row r="1111" spans="1:12" x14ac:dyDescent="0.2">
      <c r="A1111" s="39" t="s">
        <v>2783</v>
      </c>
      <c r="B1111" s="10" t="s">
        <v>2784</v>
      </c>
      <c r="C1111" s="9" t="s">
        <v>2785</v>
      </c>
      <c r="D1111" s="13">
        <v>-25.687989999999999</v>
      </c>
      <c r="E1111" s="13">
        <v>18.686060000000001</v>
      </c>
      <c r="F1111" s="39"/>
      <c r="G1111" s="6">
        <f t="shared" si="85"/>
        <v>1.6424999999999998</v>
      </c>
      <c r="H1111" s="49">
        <f t="shared" si="86"/>
        <v>0</v>
      </c>
      <c r="I1111" s="39">
        <v>620</v>
      </c>
      <c r="J1111" s="6">
        <f t="shared" si="87"/>
        <v>0.43799999999999994</v>
      </c>
      <c r="K1111" s="57">
        <f t="shared" si="88"/>
        <v>271.55999999999995</v>
      </c>
      <c r="L1111" s="53">
        <f t="shared" si="89"/>
        <v>271.55999999999995</v>
      </c>
    </row>
    <row r="1112" spans="1:12" x14ac:dyDescent="0.2">
      <c r="A1112" s="37" t="s">
        <v>2786</v>
      </c>
      <c r="B1112" s="5" t="s">
        <v>2787</v>
      </c>
      <c r="C1112" s="7" t="s">
        <v>2788</v>
      </c>
      <c r="D1112" s="13">
        <v>-25.715219999999999</v>
      </c>
      <c r="E1112" s="13">
        <v>18.58858</v>
      </c>
      <c r="F1112" s="37">
        <v>10</v>
      </c>
      <c r="G1112" s="6">
        <f t="shared" si="85"/>
        <v>1.6424999999999998</v>
      </c>
      <c r="H1112" s="49">
        <f t="shared" si="86"/>
        <v>16.424999999999997</v>
      </c>
      <c r="I1112" s="37">
        <v>801</v>
      </c>
      <c r="J1112" s="6">
        <f t="shared" si="87"/>
        <v>0.43799999999999994</v>
      </c>
      <c r="K1112" s="57">
        <f t="shared" si="88"/>
        <v>350.83799999999997</v>
      </c>
      <c r="L1112" s="53">
        <f t="shared" si="89"/>
        <v>367.26299999999998</v>
      </c>
    </row>
    <row r="1113" spans="1:12" x14ac:dyDescent="0.2">
      <c r="A1113" s="37" t="s">
        <v>2789</v>
      </c>
      <c r="B1113" s="5" t="s">
        <v>2790</v>
      </c>
      <c r="C1113" s="7" t="s">
        <v>2788</v>
      </c>
      <c r="D1113" s="13">
        <v>-25.71808</v>
      </c>
      <c r="E1113" s="13">
        <v>18.594380000000001</v>
      </c>
      <c r="F1113" s="37">
        <v>4</v>
      </c>
      <c r="G1113" s="6">
        <f t="shared" si="85"/>
        <v>1.6424999999999998</v>
      </c>
      <c r="H1113" s="49">
        <f t="shared" si="86"/>
        <v>6.5699999999999994</v>
      </c>
      <c r="I1113" s="37">
        <v>1400</v>
      </c>
      <c r="J1113" s="6">
        <f t="shared" si="87"/>
        <v>0.43799999999999994</v>
      </c>
      <c r="K1113" s="57">
        <f t="shared" si="88"/>
        <v>613.19999999999993</v>
      </c>
      <c r="L1113" s="53">
        <f t="shared" si="89"/>
        <v>619.77</v>
      </c>
    </row>
    <row r="1114" spans="1:12" x14ac:dyDescent="0.2">
      <c r="A1114" s="37" t="s">
        <v>2791</v>
      </c>
      <c r="B1114" s="5" t="s">
        <v>2792</v>
      </c>
      <c r="C1114" s="7" t="s">
        <v>2793</v>
      </c>
      <c r="D1114" s="13">
        <v>-25.799620000000001</v>
      </c>
      <c r="E1114" s="13">
        <v>18.628080000000001</v>
      </c>
      <c r="F1114" s="37">
        <v>35</v>
      </c>
      <c r="G1114" s="6">
        <f t="shared" si="85"/>
        <v>1.6424999999999998</v>
      </c>
      <c r="H1114" s="49">
        <f t="shared" si="86"/>
        <v>57.487499999999997</v>
      </c>
      <c r="I1114" s="37">
        <v>2100</v>
      </c>
      <c r="J1114" s="6">
        <f t="shared" si="87"/>
        <v>0.43799999999999994</v>
      </c>
      <c r="K1114" s="57">
        <f t="shared" si="88"/>
        <v>919.79999999999984</v>
      </c>
      <c r="L1114" s="53">
        <f t="shared" si="89"/>
        <v>977.2874999999998</v>
      </c>
    </row>
    <row r="1115" spans="1:12" x14ac:dyDescent="0.2">
      <c r="A1115" s="37" t="s">
        <v>2791</v>
      </c>
      <c r="B1115" s="5" t="s">
        <v>2794</v>
      </c>
      <c r="C1115" s="7" t="s">
        <v>2793</v>
      </c>
      <c r="D1115" s="13" t="s">
        <v>1268</v>
      </c>
      <c r="E1115" s="13"/>
      <c r="F1115" s="37">
        <v>10</v>
      </c>
      <c r="G1115" s="6">
        <f t="shared" si="85"/>
        <v>1.6424999999999998</v>
      </c>
      <c r="H1115" s="49">
        <f t="shared" si="86"/>
        <v>16.424999999999997</v>
      </c>
      <c r="I1115" s="37">
        <v>850</v>
      </c>
      <c r="J1115" s="6">
        <f t="shared" si="87"/>
        <v>0.43799999999999994</v>
      </c>
      <c r="K1115" s="57">
        <f t="shared" si="88"/>
        <v>372.29999999999995</v>
      </c>
      <c r="L1115" s="53">
        <f t="shared" si="89"/>
        <v>388.72499999999997</v>
      </c>
    </row>
    <row r="1116" spans="1:12" x14ac:dyDescent="0.2">
      <c r="A1116" s="37" t="s">
        <v>2795</v>
      </c>
      <c r="B1116" s="5" t="s">
        <v>2796</v>
      </c>
      <c r="C1116" s="7" t="s">
        <v>2797</v>
      </c>
      <c r="D1116" s="13">
        <v>-25.86271</v>
      </c>
      <c r="E1116" s="13">
        <v>18.675360000000001</v>
      </c>
      <c r="F1116" s="37">
        <v>350</v>
      </c>
      <c r="G1116" s="6">
        <f t="shared" si="85"/>
        <v>1.6424999999999998</v>
      </c>
      <c r="H1116" s="49">
        <f t="shared" si="86"/>
        <v>574.875</v>
      </c>
      <c r="I1116" s="37">
        <v>2590</v>
      </c>
      <c r="J1116" s="6">
        <f t="shared" si="87"/>
        <v>0.43799999999999994</v>
      </c>
      <c r="K1116" s="57">
        <f t="shared" si="88"/>
        <v>1134.4199999999998</v>
      </c>
      <c r="L1116" s="53">
        <f t="shared" si="89"/>
        <v>1709.2949999999998</v>
      </c>
    </row>
    <row r="1117" spans="1:12" x14ac:dyDescent="0.2">
      <c r="A1117" s="39" t="s">
        <v>2798</v>
      </c>
      <c r="B1117" s="10" t="s">
        <v>2799</v>
      </c>
      <c r="C1117" s="9" t="s">
        <v>2800</v>
      </c>
      <c r="D1117" s="13">
        <v>-25.764720000000001</v>
      </c>
      <c r="E1117" s="13">
        <v>18.7425</v>
      </c>
      <c r="F1117" s="63"/>
      <c r="G1117" s="6">
        <f t="shared" si="85"/>
        <v>1.6424999999999998</v>
      </c>
      <c r="H1117" s="49">
        <f t="shared" si="86"/>
        <v>0</v>
      </c>
      <c r="I1117" s="63"/>
      <c r="J1117" s="6">
        <f t="shared" si="87"/>
        <v>0.43799999999999994</v>
      </c>
      <c r="K1117" s="57">
        <f t="shared" si="88"/>
        <v>0</v>
      </c>
      <c r="L1117" s="53">
        <f t="shared" si="89"/>
        <v>0</v>
      </c>
    </row>
    <row r="1118" spans="1:12" x14ac:dyDescent="0.2">
      <c r="A1118" s="39" t="s">
        <v>2801</v>
      </c>
      <c r="B1118" s="10" t="s">
        <v>2802</v>
      </c>
      <c r="C1118" s="9" t="s">
        <v>2803</v>
      </c>
      <c r="D1118" s="13">
        <v>-25.808009999999999</v>
      </c>
      <c r="E1118" s="13">
        <v>18.783650000000002</v>
      </c>
      <c r="F1118" s="39">
        <v>8</v>
      </c>
      <c r="G1118" s="6">
        <f t="shared" si="85"/>
        <v>1.6424999999999998</v>
      </c>
      <c r="H1118" s="49">
        <f t="shared" si="86"/>
        <v>13.139999999999999</v>
      </c>
      <c r="I1118" s="39">
        <v>1007</v>
      </c>
      <c r="J1118" s="6">
        <f t="shared" si="87"/>
        <v>0.43799999999999994</v>
      </c>
      <c r="K1118" s="57">
        <f t="shared" si="88"/>
        <v>441.06599999999992</v>
      </c>
      <c r="L1118" s="53">
        <f t="shared" si="89"/>
        <v>454.2059999999999</v>
      </c>
    </row>
    <row r="1119" spans="1:12" x14ac:dyDescent="0.2">
      <c r="A1119" s="37" t="s">
        <v>2804</v>
      </c>
      <c r="B1119" s="5" t="s">
        <v>2805</v>
      </c>
      <c r="C1119" s="7" t="s">
        <v>2806</v>
      </c>
      <c r="D1119" s="13">
        <v>-25.75874</v>
      </c>
      <c r="E1119" s="13">
        <v>18.881080000000001</v>
      </c>
      <c r="F1119" s="37">
        <v>3</v>
      </c>
      <c r="G1119" s="6">
        <f t="shared" si="85"/>
        <v>1.6424999999999998</v>
      </c>
      <c r="H1119" s="49">
        <f t="shared" si="86"/>
        <v>4.9274999999999993</v>
      </c>
      <c r="I1119" s="37">
        <v>6660</v>
      </c>
      <c r="J1119" s="6">
        <f t="shared" si="87"/>
        <v>0.43799999999999994</v>
      </c>
      <c r="K1119" s="57">
        <f t="shared" si="88"/>
        <v>2917.0799999999995</v>
      </c>
      <c r="L1119" s="53">
        <f t="shared" si="89"/>
        <v>2922.0074999999993</v>
      </c>
    </row>
    <row r="1120" spans="1:12" x14ac:dyDescent="0.2">
      <c r="A1120" s="39" t="s">
        <v>2807</v>
      </c>
      <c r="B1120" s="10" t="s">
        <v>2808</v>
      </c>
      <c r="C1120" s="9" t="s">
        <v>2809</v>
      </c>
      <c r="D1120" s="13">
        <v>-25.772300000000001</v>
      </c>
      <c r="E1120" s="13">
        <v>19.02056</v>
      </c>
      <c r="F1120" s="63">
        <v>2</v>
      </c>
      <c r="G1120" s="6">
        <f t="shared" si="85"/>
        <v>1.6424999999999998</v>
      </c>
      <c r="H1120" s="49">
        <f t="shared" si="86"/>
        <v>3.2849999999999997</v>
      </c>
      <c r="I1120" s="63">
        <v>407</v>
      </c>
      <c r="J1120" s="6">
        <f t="shared" si="87"/>
        <v>0.43799999999999994</v>
      </c>
      <c r="K1120" s="57">
        <f t="shared" si="88"/>
        <v>178.26599999999999</v>
      </c>
      <c r="L1120" s="53">
        <f t="shared" si="89"/>
        <v>181.55099999999999</v>
      </c>
    </row>
    <row r="1121" spans="1:12" x14ac:dyDescent="0.2">
      <c r="A1121" s="39" t="s">
        <v>2807</v>
      </c>
      <c r="B1121" s="10" t="s">
        <v>2810</v>
      </c>
      <c r="C1121" s="9" t="s">
        <v>2811</v>
      </c>
      <c r="D1121" s="13">
        <v>-25.763259999999999</v>
      </c>
      <c r="E1121" s="13">
        <v>18.953140000000001</v>
      </c>
      <c r="F1121" s="63">
        <v>5</v>
      </c>
      <c r="G1121" s="6">
        <f t="shared" si="85"/>
        <v>1.6424999999999998</v>
      </c>
      <c r="H1121" s="49">
        <f t="shared" si="86"/>
        <v>8.2124999999999986</v>
      </c>
      <c r="I1121" s="63">
        <v>1150</v>
      </c>
      <c r="J1121" s="6">
        <f t="shared" si="87"/>
        <v>0.43799999999999994</v>
      </c>
      <c r="K1121" s="57">
        <f t="shared" si="88"/>
        <v>503.69999999999993</v>
      </c>
      <c r="L1121" s="53">
        <f t="shared" si="89"/>
        <v>511.91249999999991</v>
      </c>
    </row>
    <row r="1122" spans="1:12" x14ac:dyDescent="0.2">
      <c r="A1122" s="37" t="s">
        <v>2812</v>
      </c>
      <c r="B1122" s="5" t="s">
        <v>2813</v>
      </c>
      <c r="C1122" s="7" t="s">
        <v>2814</v>
      </c>
      <c r="D1122" s="13">
        <v>-25.874780000000001</v>
      </c>
      <c r="E1122" s="13">
        <v>18.944579999999998</v>
      </c>
      <c r="F1122" s="37">
        <v>21</v>
      </c>
      <c r="G1122" s="6">
        <f t="shared" si="85"/>
        <v>1.6424999999999998</v>
      </c>
      <c r="H1122" s="49">
        <f t="shared" si="86"/>
        <v>34.4925</v>
      </c>
      <c r="I1122" s="37">
        <v>730</v>
      </c>
      <c r="J1122" s="6">
        <f t="shared" si="87"/>
        <v>0.43799999999999994</v>
      </c>
      <c r="K1122" s="57">
        <f t="shared" si="88"/>
        <v>319.73999999999995</v>
      </c>
      <c r="L1122" s="53">
        <f t="shared" si="89"/>
        <v>354.23249999999996</v>
      </c>
    </row>
    <row r="1123" spans="1:12" x14ac:dyDescent="0.2">
      <c r="A1123" s="37" t="s">
        <v>2815</v>
      </c>
      <c r="B1123" s="5" t="s">
        <v>2816</v>
      </c>
      <c r="C1123" s="7" t="s">
        <v>2814</v>
      </c>
      <c r="D1123" s="13">
        <v>-25.893329999999999</v>
      </c>
      <c r="E1123" s="13">
        <v>18.946020000000001</v>
      </c>
      <c r="F1123" s="37">
        <v>1</v>
      </c>
      <c r="G1123" s="6">
        <f t="shared" si="85"/>
        <v>1.6424999999999998</v>
      </c>
      <c r="H1123" s="49">
        <f t="shared" si="86"/>
        <v>1.6424999999999998</v>
      </c>
      <c r="I1123" s="37">
        <v>1500</v>
      </c>
      <c r="J1123" s="6">
        <f t="shared" si="87"/>
        <v>0.43799999999999994</v>
      </c>
      <c r="K1123" s="57">
        <f t="shared" si="88"/>
        <v>656.99999999999989</v>
      </c>
      <c r="L1123" s="53">
        <f t="shared" si="89"/>
        <v>658.64249999999993</v>
      </c>
    </row>
    <row r="1124" spans="1:12" x14ac:dyDescent="0.2">
      <c r="A1124" s="37" t="s">
        <v>2817</v>
      </c>
      <c r="B1124" s="5" t="s">
        <v>2818</v>
      </c>
      <c r="C1124" s="7" t="s">
        <v>2806</v>
      </c>
      <c r="D1124" s="13">
        <v>-25.927700000000002</v>
      </c>
      <c r="E1124" s="13">
        <v>18.84891</v>
      </c>
      <c r="F1124" s="37">
        <v>0</v>
      </c>
      <c r="G1124" s="6">
        <f t="shared" si="85"/>
        <v>1.6424999999999998</v>
      </c>
      <c r="H1124" s="49">
        <f t="shared" si="86"/>
        <v>0</v>
      </c>
      <c r="I1124" s="37">
        <v>712</v>
      </c>
      <c r="J1124" s="6">
        <f t="shared" si="87"/>
        <v>0.43799999999999994</v>
      </c>
      <c r="K1124" s="57">
        <f t="shared" si="88"/>
        <v>311.85599999999994</v>
      </c>
      <c r="L1124" s="53">
        <f t="shared" si="89"/>
        <v>311.85599999999994</v>
      </c>
    </row>
    <row r="1125" spans="1:12" x14ac:dyDescent="0.2">
      <c r="A1125" s="37" t="s">
        <v>2817</v>
      </c>
      <c r="B1125" s="5" t="s">
        <v>2819</v>
      </c>
      <c r="C1125" s="7" t="s">
        <v>2806</v>
      </c>
      <c r="D1125" s="13">
        <v>-25.88147</v>
      </c>
      <c r="E1125" s="13">
        <v>18.81776</v>
      </c>
      <c r="F1125" s="37">
        <v>26</v>
      </c>
      <c r="G1125" s="6">
        <f t="shared" si="85"/>
        <v>1.6424999999999998</v>
      </c>
      <c r="H1125" s="49">
        <f t="shared" si="86"/>
        <v>42.704999999999998</v>
      </c>
      <c r="I1125" s="37">
        <v>750</v>
      </c>
      <c r="J1125" s="6">
        <f t="shared" si="87"/>
        <v>0.43799999999999994</v>
      </c>
      <c r="K1125" s="57">
        <f t="shared" si="88"/>
        <v>328.49999999999994</v>
      </c>
      <c r="L1125" s="53">
        <f t="shared" si="89"/>
        <v>371.20499999999993</v>
      </c>
    </row>
    <row r="1126" spans="1:12" x14ac:dyDescent="0.2">
      <c r="A1126" s="37" t="s">
        <v>2820</v>
      </c>
      <c r="B1126" s="5" t="s">
        <v>2821</v>
      </c>
      <c r="C1126" s="7" t="s">
        <v>2822</v>
      </c>
      <c r="D1126" s="13">
        <v>-25.87706</v>
      </c>
      <c r="E1126" s="13">
        <v>18.729880000000001</v>
      </c>
      <c r="F1126" s="37">
        <v>30</v>
      </c>
      <c r="G1126" s="6">
        <f t="shared" si="85"/>
        <v>1.6424999999999998</v>
      </c>
      <c r="H1126" s="49">
        <f t="shared" si="86"/>
        <v>49.274999999999999</v>
      </c>
      <c r="I1126" s="37">
        <v>3200</v>
      </c>
      <c r="J1126" s="6">
        <f t="shared" si="87"/>
        <v>0.43799999999999994</v>
      </c>
      <c r="K1126" s="57">
        <f t="shared" si="88"/>
        <v>1401.6</v>
      </c>
      <c r="L1126" s="53">
        <f t="shared" si="89"/>
        <v>1450.875</v>
      </c>
    </row>
    <row r="1127" spans="1:12" x14ac:dyDescent="0.2">
      <c r="A1127" s="39" t="s">
        <v>781</v>
      </c>
      <c r="B1127" s="10" t="s">
        <v>2823</v>
      </c>
      <c r="C1127" s="9" t="s">
        <v>2824</v>
      </c>
      <c r="D1127" s="13" t="s">
        <v>1268</v>
      </c>
      <c r="E1127" s="13"/>
      <c r="F1127" s="39">
        <v>53</v>
      </c>
      <c r="G1127" s="6">
        <f t="shared" si="85"/>
        <v>1.6424999999999998</v>
      </c>
      <c r="H1127" s="49">
        <f t="shared" si="86"/>
        <v>87.052499999999995</v>
      </c>
      <c r="I1127" s="39">
        <v>240</v>
      </c>
      <c r="J1127" s="6">
        <f t="shared" si="87"/>
        <v>0.43799999999999994</v>
      </c>
      <c r="K1127" s="57">
        <f t="shared" si="88"/>
        <v>105.11999999999999</v>
      </c>
      <c r="L1127" s="53">
        <f t="shared" si="89"/>
        <v>192.17249999999999</v>
      </c>
    </row>
    <row r="1128" spans="1:12" x14ac:dyDescent="0.2">
      <c r="A1128" s="37" t="s">
        <v>2825</v>
      </c>
      <c r="B1128" s="5" t="s">
        <v>2826</v>
      </c>
      <c r="C1128" s="7" t="s">
        <v>2827</v>
      </c>
      <c r="D1128" s="13">
        <v>-25.66075</v>
      </c>
      <c r="E1128" s="13">
        <v>19.1508</v>
      </c>
      <c r="F1128" s="37">
        <v>51</v>
      </c>
      <c r="G1128" s="6">
        <f t="shared" si="85"/>
        <v>1.6424999999999998</v>
      </c>
      <c r="H1128" s="49">
        <f t="shared" si="86"/>
        <v>83.767499999999998</v>
      </c>
      <c r="I1128" s="37">
        <f>1300+1500</f>
        <v>2800</v>
      </c>
      <c r="J1128" s="6">
        <f t="shared" si="87"/>
        <v>0.43799999999999994</v>
      </c>
      <c r="K1128" s="57">
        <f t="shared" si="88"/>
        <v>1226.3999999999999</v>
      </c>
      <c r="L1128" s="53">
        <f t="shared" si="89"/>
        <v>1310.1674999999998</v>
      </c>
    </row>
    <row r="1129" spans="1:12" x14ac:dyDescent="0.2">
      <c r="A1129" s="37" t="s">
        <v>2825</v>
      </c>
      <c r="B1129" s="5" t="s">
        <v>2828</v>
      </c>
      <c r="C1129" s="7" t="s">
        <v>2827</v>
      </c>
      <c r="D1129" s="13">
        <v>-25.76463</v>
      </c>
      <c r="E1129" s="13">
        <v>19.139800000000001</v>
      </c>
      <c r="F1129" s="37">
        <v>53</v>
      </c>
      <c r="G1129" s="6">
        <f t="shared" si="85"/>
        <v>1.6424999999999998</v>
      </c>
      <c r="H1129" s="49">
        <f t="shared" si="86"/>
        <v>87.052499999999995</v>
      </c>
      <c r="I1129" s="37">
        <v>2550</v>
      </c>
      <c r="J1129" s="6">
        <f t="shared" si="87"/>
        <v>0.43799999999999994</v>
      </c>
      <c r="K1129" s="57">
        <f t="shared" si="88"/>
        <v>1116.8999999999999</v>
      </c>
      <c r="L1129" s="53">
        <f t="shared" si="89"/>
        <v>1203.9524999999999</v>
      </c>
    </row>
    <row r="1130" spans="1:12" x14ac:dyDescent="0.2">
      <c r="A1130" s="39" t="s">
        <v>864</v>
      </c>
      <c r="B1130" s="10" t="s">
        <v>2829</v>
      </c>
      <c r="C1130" s="9" t="s">
        <v>2830</v>
      </c>
      <c r="D1130" s="13">
        <v>-25.691780000000001</v>
      </c>
      <c r="E1130" s="13">
        <v>19.176359999999999</v>
      </c>
      <c r="F1130" s="39">
        <v>5</v>
      </c>
      <c r="G1130" s="6">
        <f t="shared" si="85"/>
        <v>1.6424999999999998</v>
      </c>
      <c r="H1130" s="49">
        <f t="shared" si="86"/>
        <v>8.2124999999999986</v>
      </c>
      <c r="I1130" s="39">
        <v>620</v>
      </c>
      <c r="J1130" s="6">
        <f t="shared" si="87"/>
        <v>0.43799999999999994</v>
      </c>
      <c r="K1130" s="57">
        <f t="shared" si="88"/>
        <v>271.55999999999995</v>
      </c>
      <c r="L1130" s="53">
        <f t="shared" si="89"/>
        <v>279.77249999999992</v>
      </c>
    </row>
    <row r="1131" spans="1:12" x14ac:dyDescent="0.2">
      <c r="A1131" s="39" t="s">
        <v>2831</v>
      </c>
      <c r="B1131" s="10" t="s">
        <v>2832</v>
      </c>
      <c r="C1131" s="9" t="s">
        <v>2833</v>
      </c>
      <c r="D1131" s="13">
        <v>-25.76821</v>
      </c>
      <c r="E1131" s="13">
        <v>18.222930000000002</v>
      </c>
      <c r="F1131" s="39">
        <v>53</v>
      </c>
      <c r="G1131" s="6">
        <f t="shared" si="85"/>
        <v>1.6424999999999998</v>
      </c>
      <c r="H1131" s="49">
        <f t="shared" si="86"/>
        <v>87.052499999999995</v>
      </c>
      <c r="I1131" s="39">
        <v>1051</v>
      </c>
      <c r="J1131" s="6">
        <f t="shared" si="87"/>
        <v>0.43799999999999994</v>
      </c>
      <c r="K1131" s="57">
        <f t="shared" si="88"/>
        <v>460.33799999999997</v>
      </c>
      <c r="L1131" s="53">
        <f t="shared" si="89"/>
        <v>547.39049999999997</v>
      </c>
    </row>
    <row r="1132" spans="1:12" x14ac:dyDescent="0.2">
      <c r="A1132" s="37" t="s">
        <v>2834</v>
      </c>
      <c r="B1132" s="5" t="s">
        <v>2835</v>
      </c>
      <c r="C1132" s="7" t="s">
        <v>2836</v>
      </c>
      <c r="D1132" s="13">
        <v>-25.860220000000002</v>
      </c>
      <c r="E1132" s="13">
        <v>19.161570000000001</v>
      </c>
      <c r="F1132" s="37">
        <v>31</v>
      </c>
      <c r="G1132" s="6">
        <f t="shared" si="85"/>
        <v>1.6424999999999998</v>
      </c>
      <c r="H1132" s="49">
        <f t="shared" si="86"/>
        <v>50.917499999999997</v>
      </c>
      <c r="I1132" s="37">
        <v>1051</v>
      </c>
      <c r="J1132" s="6">
        <f t="shared" si="87"/>
        <v>0.43799999999999994</v>
      </c>
      <c r="K1132" s="57">
        <f t="shared" si="88"/>
        <v>460.33799999999997</v>
      </c>
      <c r="L1132" s="53">
        <f t="shared" si="89"/>
        <v>511.25549999999998</v>
      </c>
    </row>
    <row r="1133" spans="1:12" x14ac:dyDescent="0.2">
      <c r="A1133" s="37" t="s">
        <v>2837</v>
      </c>
      <c r="B1133" s="5" t="s">
        <v>2838</v>
      </c>
      <c r="C1133" s="7" t="s">
        <v>2839</v>
      </c>
      <c r="D1133" s="13">
        <v>-25.827500000000001</v>
      </c>
      <c r="E1133" s="13">
        <v>19.271850000000001</v>
      </c>
      <c r="F1133" s="37">
        <v>93</v>
      </c>
      <c r="G1133" s="6">
        <f t="shared" si="85"/>
        <v>1.6424999999999998</v>
      </c>
      <c r="H1133" s="49">
        <f t="shared" si="86"/>
        <v>152.7525</v>
      </c>
      <c r="I1133" s="37">
        <v>3100</v>
      </c>
      <c r="J1133" s="6">
        <f t="shared" si="87"/>
        <v>0.43799999999999994</v>
      </c>
      <c r="K1133" s="57">
        <f t="shared" si="88"/>
        <v>1357.7999999999997</v>
      </c>
      <c r="L1133" s="53">
        <f t="shared" si="89"/>
        <v>1510.5524999999998</v>
      </c>
    </row>
    <row r="1134" spans="1:12" x14ac:dyDescent="0.2">
      <c r="A1134" s="37" t="s">
        <v>2840</v>
      </c>
      <c r="B1134" s="5" t="s">
        <v>2841</v>
      </c>
      <c r="C1134" s="7" t="s">
        <v>2839</v>
      </c>
      <c r="D1134" s="13">
        <v>-25.90372</v>
      </c>
      <c r="E1134" s="13">
        <v>19.327439999999999</v>
      </c>
      <c r="F1134" s="37">
        <v>94</v>
      </c>
      <c r="G1134" s="6">
        <f t="shared" si="85"/>
        <v>1.6424999999999998</v>
      </c>
      <c r="H1134" s="49">
        <f t="shared" si="86"/>
        <v>154.39499999999998</v>
      </c>
      <c r="I1134" s="37">
        <v>3000</v>
      </c>
      <c r="J1134" s="6">
        <f t="shared" si="87"/>
        <v>0.43799999999999994</v>
      </c>
      <c r="K1134" s="57">
        <f t="shared" si="88"/>
        <v>1313.9999999999998</v>
      </c>
      <c r="L1134" s="53">
        <f t="shared" si="89"/>
        <v>1468.3949999999998</v>
      </c>
    </row>
    <row r="1135" spans="1:12" x14ac:dyDescent="0.2">
      <c r="A1135" s="39" t="s">
        <v>2842</v>
      </c>
      <c r="B1135" s="10" t="s">
        <v>2843</v>
      </c>
      <c r="C1135" s="12" t="s">
        <v>2844</v>
      </c>
      <c r="D1135" s="13">
        <v>-25.794119999999999</v>
      </c>
      <c r="E1135" s="13">
        <v>19.565750000000001</v>
      </c>
      <c r="F1135" s="67">
        <v>74</v>
      </c>
      <c r="G1135" s="6">
        <f t="shared" si="85"/>
        <v>1.6424999999999998</v>
      </c>
      <c r="H1135" s="49">
        <f t="shared" si="86"/>
        <v>121.54499999999999</v>
      </c>
      <c r="I1135" s="67">
        <v>1841</v>
      </c>
      <c r="J1135" s="6">
        <f t="shared" si="87"/>
        <v>0.43799999999999994</v>
      </c>
      <c r="K1135" s="57">
        <f t="shared" si="88"/>
        <v>806.35799999999995</v>
      </c>
      <c r="L1135" s="53">
        <f t="shared" si="89"/>
        <v>927.90299999999991</v>
      </c>
    </row>
    <row r="1136" spans="1:12" x14ac:dyDescent="0.2">
      <c r="A1136" s="39" t="s">
        <v>2845</v>
      </c>
      <c r="B1136" s="10" t="s">
        <v>2846</v>
      </c>
      <c r="C1136" s="12" t="s">
        <v>2847</v>
      </c>
      <c r="D1136" s="13">
        <v>-25.947379999999999</v>
      </c>
      <c r="E1136" s="13">
        <v>19.46724</v>
      </c>
      <c r="F1136" s="67">
        <v>22</v>
      </c>
      <c r="G1136" s="6">
        <f t="shared" si="85"/>
        <v>1.6424999999999998</v>
      </c>
      <c r="H1136" s="49">
        <f t="shared" si="86"/>
        <v>36.134999999999998</v>
      </c>
      <c r="I1136" s="67">
        <v>1200</v>
      </c>
      <c r="J1136" s="6">
        <f t="shared" si="87"/>
        <v>0.43799999999999994</v>
      </c>
      <c r="K1136" s="57">
        <f t="shared" si="88"/>
        <v>525.59999999999991</v>
      </c>
      <c r="L1136" s="53">
        <f t="shared" si="89"/>
        <v>561.7349999999999</v>
      </c>
    </row>
    <row r="1137" spans="1:12" x14ac:dyDescent="0.2">
      <c r="A1137" s="39" t="s">
        <v>2845</v>
      </c>
      <c r="B1137" s="10" t="s">
        <v>2848</v>
      </c>
      <c r="C1137" s="12" t="s">
        <v>2849</v>
      </c>
      <c r="D1137" s="13">
        <v>-25.91189</v>
      </c>
      <c r="E1137" s="13">
        <v>19.549410000000002</v>
      </c>
      <c r="F1137" s="67">
        <v>0</v>
      </c>
      <c r="G1137" s="6">
        <f t="shared" si="85"/>
        <v>1.6424999999999998</v>
      </c>
      <c r="H1137" s="49">
        <f t="shared" si="86"/>
        <v>0</v>
      </c>
      <c r="I1137" s="67">
        <v>1257</v>
      </c>
      <c r="J1137" s="6">
        <f t="shared" si="87"/>
        <v>0.43799999999999994</v>
      </c>
      <c r="K1137" s="57">
        <f t="shared" si="88"/>
        <v>550.56599999999992</v>
      </c>
      <c r="L1137" s="53">
        <f t="shared" si="89"/>
        <v>550.56599999999992</v>
      </c>
    </row>
    <row r="1138" spans="1:12" x14ac:dyDescent="0.2">
      <c r="A1138" s="39" t="s">
        <v>209</v>
      </c>
      <c r="B1138" s="10" t="s">
        <v>2850</v>
      </c>
      <c r="C1138" s="12" t="s">
        <v>2851</v>
      </c>
      <c r="D1138" s="13">
        <v>-25.574359999999999</v>
      </c>
      <c r="E1138" s="13">
        <v>19.266220000000001</v>
      </c>
      <c r="F1138" s="67">
        <v>80</v>
      </c>
      <c r="G1138" s="6">
        <f t="shared" si="85"/>
        <v>1.6424999999999998</v>
      </c>
      <c r="H1138" s="49">
        <f t="shared" si="86"/>
        <v>131.39999999999998</v>
      </c>
      <c r="I1138" s="67">
        <v>350</v>
      </c>
      <c r="J1138" s="6">
        <f t="shared" si="87"/>
        <v>0.43799999999999994</v>
      </c>
      <c r="K1138" s="57">
        <f t="shared" si="88"/>
        <v>153.29999999999998</v>
      </c>
      <c r="L1138" s="53">
        <f t="shared" si="89"/>
        <v>284.69999999999993</v>
      </c>
    </row>
    <row r="1139" spans="1:12" x14ac:dyDescent="0.2">
      <c r="A1139" s="39" t="s">
        <v>2852</v>
      </c>
      <c r="B1139" s="10" t="s">
        <v>2853</v>
      </c>
      <c r="C1139" s="9" t="s">
        <v>2854</v>
      </c>
      <c r="D1139" s="13">
        <v>-25.69342</v>
      </c>
      <c r="E1139" s="13">
        <v>19.3108</v>
      </c>
      <c r="F1139" s="39">
        <v>10</v>
      </c>
      <c r="G1139" s="6">
        <f t="shared" si="85"/>
        <v>1.6424999999999998</v>
      </c>
      <c r="H1139" s="49">
        <f t="shared" si="86"/>
        <v>16.424999999999997</v>
      </c>
      <c r="I1139" s="39">
        <v>951</v>
      </c>
      <c r="J1139" s="6">
        <f t="shared" si="87"/>
        <v>0.43799999999999994</v>
      </c>
      <c r="K1139" s="57">
        <f t="shared" si="88"/>
        <v>416.53799999999995</v>
      </c>
      <c r="L1139" s="53">
        <f t="shared" si="89"/>
        <v>432.96299999999997</v>
      </c>
    </row>
    <row r="1140" spans="1:12" x14ac:dyDescent="0.2">
      <c r="A1140" s="44" t="s">
        <v>411</v>
      </c>
      <c r="B1140" s="25" t="s">
        <v>2855</v>
      </c>
      <c r="C1140" s="24" t="s">
        <v>2856</v>
      </c>
      <c r="D1140" s="13" t="s">
        <v>667</v>
      </c>
      <c r="E1140" s="13"/>
      <c r="F1140" s="68">
        <v>30</v>
      </c>
      <c r="G1140" s="6">
        <f t="shared" si="85"/>
        <v>1.6424999999999998</v>
      </c>
      <c r="H1140" s="49">
        <f t="shared" si="86"/>
        <v>49.274999999999999</v>
      </c>
      <c r="I1140" s="74">
        <v>1212</v>
      </c>
      <c r="J1140" s="6">
        <f t="shared" si="87"/>
        <v>0.43799999999999994</v>
      </c>
      <c r="K1140" s="57">
        <f t="shared" si="88"/>
        <v>530.85599999999988</v>
      </c>
      <c r="L1140" s="53">
        <f t="shared" si="89"/>
        <v>580.13099999999986</v>
      </c>
    </row>
    <row r="1141" spans="1:12" x14ac:dyDescent="0.2">
      <c r="A1141" s="44" t="s">
        <v>2857</v>
      </c>
      <c r="B1141" s="25" t="s">
        <v>2858</v>
      </c>
      <c r="C1141" s="24" t="s">
        <v>2859</v>
      </c>
      <c r="D1141" s="13" t="s">
        <v>667</v>
      </c>
      <c r="E1141" s="13"/>
      <c r="F1141" s="68">
        <v>2</v>
      </c>
      <c r="G1141" s="6">
        <f t="shared" si="85"/>
        <v>1.6424999999999998</v>
      </c>
      <c r="H1141" s="49">
        <f t="shared" si="86"/>
        <v>3.2849999999999997</v>
      </c>
      <c r="I1141" s="74">
        <v>500</v>
      </c>
      <c r="J1141" s="6">
        <f t="shared" si="87"/>
        <v>0.43799999999999994</v>
      </c>
      <c r="K1141" s="57">
        <f t="shared" si="88"/>
        <v>218.99999999999997</v>
      </c>
      <c r="L1141" s="53">
        <f t="shared" si="89"/>
        <v>222.28499999999997</v>
      </c>
    </row>
    <row r="1142" spans="1:12" x14ac:dyDescent="0.2">
      <c r="A1142" s="39" t="s">
        <v>2857</v>
      </c>
      <c r="B1142" s="10" t="s">
        <v>2860</v>
      </c>
      <c r="C1142" s="12" t="s">
        <v>2861</v>
      </c>
      <c r="D1142" s="13">
        <v>-25.590399999999999</v>
      </c>
      <c r="E1142" s="13">
        <v>19.47212</v>
      </c>
      <c r="F1142" s="67">
        <v>18</v>
      </c>
      <c r="G1142" s="6">
        <f t="shared" si="85"/>
        <v>1.6424999999999998</v>
      </c>
      <c r="H1142" s="49">
        <f t="shared" si="86"/>
        <v>29.564999999999998</v>
      </c>
      <c r="I1142" s="67">
        <v>650</v>
      </c>
      <c r="J1142" s="6">
        <f t="shared" si="87"/>
        <v>0.43799999999999994</v>
      </c>
      <c r="K1142" s="57">
        <f t="shared" si="88"/>
        <v>284.7</v>
      </c>
      <c r="L1142" s="53">
        <f t="shared" si="89"/>
        <v>314.26499999999999</v>
      </c>
    </row>
    <row r="1143" spans="1:12" x14ac:dyDescent="0.2">
      <c r="A1143" s="44" t="s">
        <v>2862</v>
      </c>
      <c r="B1143" s="25" t="s">
        <v>2863</v>
      </c>
      <c r="C1143" s="24" t="s">
        <v>2864</v>
      </c>
      <c r="D1143" s="13" t="s">
        <v>667</v>
      </c>
      <c r="E1143" s="13"/>
      <c r="F1143" s="68">
        <v>0</v>
      </c>
      <c r="G1143" s="6">
        <f t="shared" si="85"/>
        <v>1.6424999999999998</v>
      </c>
      <c r="H1143" s="49">
        <f t="shared" si="86"/>
        <v>0</v>
      </c>
      <c r="I1143" s="74">
        <v>600</v>
      </c>
      <c r="J1143" s="6">
        <f t="shared" si="87"/>
        <v>0.43799999999999994</v>
      </c>
      <c r="K1143" s="57">
        <f t="shared" si="88"/>
        <v>262.79999999999995</v>
      </c>
      <c r="L1143" s="53">
        <f t="shared" si="89"/>
        <v>262.79999999999995</v>
      </c>
    </row>
    <row r="1144" spans="1:12" x14ac:dyDescent="0.2">
      <c r="A1144" s="39" t="s">
        <v>2862</v>
      </c>
      <c r="B1144" s="10" t="s">
        <v>2865</v>
      </c>
      <c r="C1144" s="12" t="s">
        <v>2866</v>
      </c>
      <c r="D1144" s="13">
        <v>-25.739570000000001</v>
      </c>
      <c r="E1144" s="13">
        <v>19.677309999999999</v>
      </c>
      <c r="F1144" s="67">
        <v>0</v>
      </c>
      <c r="G1144" s="6">
        <f t="shared" si="85"/>
        <v>1.6424999999999998</v>
      </c>
      <c r="H1144" s="49">
        <f t="shared" si="86"/>
        <v>0</v>
      </c>
      <c r="I1144" s="67">
        <v>800</v>
      </c>
      <c r="J1144" s="6">
        <f t="shared" si="87"/>
        <v>0.43799999999999994</v>
      </c>
      <c r="K1144" s="57">
        <f t="shared" si="88"/>
        <v>350.4</v>
      </c>
      <c r="L1144" s="53">
        <f t="shared" si="89"/>
        <v>350.4</v>
      </c>
    </row>
    <row r="1145" spans="1:12" x14ac:dyDescent="0.2">
      <c r="A1145" s="44" t="s">
        <v>2867</v>
      </c>
      <c r="B1145" s="25" t="s">
        <v>2868</v>
      </c>
      <c r="C1145" s="24" t="s">
        <v>2869</v>
      </c>
      <c r="D1145" s="13" t="s">
        <v>667</v>
      </c>
      <c r="E1145" s="13"/>
      <c r="F1145" s="68"/>
      <c r="G1145" s="6">
        <f t="shared" si="85"/>
        <v>1.6424999999999998</v>
      </c>
      <c r="H1145" s="49">
        <f t="shared" si="86"/>
        <v>0</v>
      </c>
      <c r="I1145" s="74">
        <v>500</v>
      </c>
      <c r="J1145" s="6">
        <f t="shared" si="87"/>
        <v>0.43799999999999994</v>
      </c>
      <c r="K1145" s="57">
        <f t="shared" si="88"/>
        <v>218.99999999999997</v>
      </c>
      <c r="L1145" s="53">
        <f t="shared" si="89"/>
        <v>218.99999999999997</v>
      </c>
    </row>
    <row r="1146" spans="1:12" x14ac:dyDescent="0.2">
      <c r="A1146" s="39" t="s">
        <v>2870</v>
      </c>
      <c r="B1146" s="10" t="s">
        <v>2871</v>
      </c>
      <c r="C1146" s="12" t="s">
        <v>2872</v>
      </c>
      <c r="D1146" s="13">
        <v>-25.656690000000001</v>
      </c>
      <c r="E1146" s="13">
        <v>19.883240000000001</v>
      </c>
      <c r="F1146" s="67">
        <v>2600</v>
      </c>
      <c r="G1146" s="6">
        <f t="shared" si="85"/>
        <v>1.6424999999999998</v>
      </c>
      <c r="H1146" s="49">
        <f t="shared" si="86"/>
        <v>4270.5</v>
      </c>
      <c r="I1146" s="67">
        <v>1800</v>
      </c>
      <c r="J1146" s="6">
        <f t="shared" si="87"/>
        <v>0.43799999999999994</v>
      </c>
      <c r="K1146" s="57">
        <f t="shared" si="88"/>
        <v>788.39999999999986</v>
      </c>
      <c r="L1146" s="53">
        <f t="shared" si="89"/>
        <v>5058.8999999999996</v>
      </c>
    </row>
    <row r="1147" spans="1:12" x14ac:dyDescent="0.2">
      <c r="A1147" s="39" t="s">
        <v>1977</v>
      </c>
      <c r="B1147" s="10" t="s">
        <v>2873</v>
      </c>
      <c r="C1147" s="12" t="s">
        <v>2874</v>
      </c>
      <c r="D1147" s="13">
        <v>-25.673120000000001</v>
      </c>
      <c r="E1147" s="13">
        <v>19.8965</v>
      </c>
      <c r="F1147" s="67">
        <v>8</v>
      </c>
      <c r="G1147" s="6">
        <f t="shared" si="85"/>
        <v>1.6424999999999998</v>
      </c>
      <c r="H1147" s="49">
        <f t="shared" si="86"/>
        <v>13.139999999999999</v>
      </c>
      <c r="I1147" s="67">
        <v>1000</v>
      </c>
      <c r="J1147" s="6">
        <f t="shared" si="87"/>
        <v>0.43799999999999994</v>
      </c>
      <c r="K1147" s="57">
        <f t="shared" si="88"/>
        <v>437.99999999999994</v>
      </c>
      <c r="L1147" s="53">
        <f t="shared" si="89"/>
        <v>451.13999999999993</v>
      </c>
    </row>
    <row r="1148" spans="1:12" x14ac:dyDescent="0.2">
      <c r="A1148" s="39" t="s">
        <v>2875</v>
      </c>
      <c r="B1148" s="10" t="s">
        <v>2876</v>
      </c>
      <c r="C1148" s="9" t="s">
        <v>2877</v>
      </c>
      <c r="D1148" s="13"/>
      <c r="E1148" s="13"/>
      <c r="F1148" s="69">
        <v>150</v>
      </c>
      <c r="G1148" s="6">
        <f t="shared" si="85"/>
        <v>1.6424999999999998</v>
      </c>
      <c r="H1148" s="49">
        <f t="shared" si="86"/>
        <v>246.37499999999997</v>
      </c>
      <c r="I1148" s="69">
        <v>1500</v>
      </c>
      <c r="J1148" s="6">
        <f t="shared" si="87"/>
        <v>0.43799999999999994</v>
      </c>
      <c r="K1148" s="57">
        <f t="shared" si="88"/>
        <v>656.99999999999989</v>
      </c>
      <c r="L1148" s="53">
        <f t="shared" si="89"/>
        <v>903.37499999999989</v>
      </c>
    </row>
    <row r="1149" spans="1:12" x14ac:dyDescent="0.2">
      <c r="A1149" s="39" t="s">
        <v>2878</v>
      </c>
      <c r="B1149" s="10" t="s">
        <v>2879</v>
      </c>
      <c r="C1149" s="9"/>
      <c r="D1149" s="13"/>
      <c r="E1149" s="13"/>
      <c r="F1149" s="63">
        <v>0</v>
      </c>
      <c r="G1149" s="6">
        <f t="shared" si="85"/>
        <v>1.6424999999999998</v>
      </c>
      <c r="H1149" s="49">
        <f t="shared" si="86"/>
        <v>0</v>
      </c>
      <c r="I1149" s="63">
        <v>520</v>
      </c>
      <c r="J1149" s="6">
        <f t="shared" si="87"/>
        <v>0.43799999999999994</v>
      </c>
      <c r="K1149" s="57">
        <f t="shared" si="88"/>
        <v>227.75999999999996</v>
      </c>
      <c r="L1149" s="53">
        <f t="shared" si="89"/>
        <v>227.75999999999996</v>
      </c>
    </row>
    <row r="1150" spans="1:12" x14ac:dyDescent="0.2">
      <c r="A1150" s="44" t="s">
        <v>2880</v>
      </c>
      <c r="B1150" s="25" t="s">
        <v>2881</v>
      </c>
      <c r="C1150" s="24" t="s">
        <v>2882</v>
      </c>
      <c r="D1150" s="13" t="s">
        <v>667</v>
      </c>
      <c r="E1150" s="13"/>
      <c r="F1150" s="68"/>
      <c r="G1150" s="6">
        <f t="shared" si="85"/>
        <v>1.6424999999999998</v>
      </c>
      <c r="H1150" s="49">
        <f t="shared" si="86"/>
        <v>0</v>
      </c>
      <c r="I1150" s="74">
        <v>600</v>
      </c>
      <c r="J1150" s="6">
        <f t="shared" si="87"/>
        <v>0.43799999999999994</v>
      </c>
      <c r="K1150" s="57">
        <f t="shared" si="88"/>
        <v>262.79999999999995</v>
      </c>
      <c r="L1150" s="53">
        <f t="shared" si="89"/>
        <v>262.79999999999995</v>
      </c>
    </row>
    <row r="1151" spans="1:12" x14ac:dyDescent="0.2">
      <c r="A1151" s="39" t="s">
        <v>919</v>
      </c>
      <c r="B1151" s="10" t="s">
        <v>2883</v>
      </c>
      <c r="C1151" s="12" t="s">
        <v>2884</v>
      </c>
      <c r="D1151" s="13">
        <v>-25.794119999999999</v>
      </c>
      <c r="E1151" s="13">
        <v>19.565750000000001</v>
      </c>
      <c r="F1151" s="67">
        <v>20</v>
      </c>
      <c r="G1151" s="6">
        <f t="shared" si="85"/>
        <v>1.6424999999999998</v>
      </c>
      <c r="H1151" s="49">
        <f t="shared" si="86"/>
        <v>32.849999999999994</v>
      </c>
      <c r="I1151" s="67">
        <v>2500</v>
      </c>
      <c r="J1151" s="6">
        <f t="shared" si="87"/>
        <v>0.43799999999999994</v>
      </c>
      <c r="K1151" s="57">
        <f t="shared" si="88"/>
        <v>1094.9999999999998</v>
      </c>
      <c r="L1151" s="53">
        <f t="shared" si="89"/>
        <v>1127.8499999999997</v>
      </c>
    </row>
    <row r="1152" spans="1:12" x14ac:dyDescent="0.2">
      <c r="A1152" s="39" t="s">
        <v>2885</v>
      </c>
      <c r="B1152" s="10" t="s">
        <v>2886</v>
      </c>
      <c r="C1152" s="12" t="s">
        <v>2887</v>
      </c>
      <c r="D1152" s="13">
        <v>-25.794119999999999</v>
      </c>
      <c r="E1152" s="13">
        <v>19.565750000000001</v>
      </c>
      <c r="F1152" s="67">
        <v>20</v>
      </c>
      <c r="G1152" s="6">
        <f t="shared" si="85"/>
        <v>1.6424999999999998</v>
      </c>
      <c r="H1152" s="49">
        <f t="shared" si="86"/>
        <v>32.849999999999994</v>
      </c>
      <c r="I1152" s="67">
        <v>2500</v>
      </c>
      <c r="J1152" s="6">
        <f t="shared" si="87"/>
        <v>0.43799999999999994</v>
      </c>
      <c r="K1152" s="57">
        <f t="shared" si="88"/>
        <v>1094.9999999999998</v>
      </c>
      <c r="L1152" s="53">
        <f t="shared" si="89"/>
        <v>1127.8499999999997</v>
      </c>
    </row>
    <row r="1153" spans="1:12" x14ac:dyDescent="0.2">
      <c r="A1153" s="44" t="s">
        <v>2888</v>
      </c>
      <c r="B1153" s="25" t="s">
        <v>2889</v>
      </c>
      <c r="C1153" s="24" t="s">
        <v>2890</v>
      </c>
      <c r="D1153" s="13" t="s">
        <v>667</v>
      </c>
      <c r="E1153" s="13"/>
      <c r="F1153" s="68">
        <v>0</v>
      </c>
      <c r="G1153" s="6">
        <f t="shared" si="85"/>
        <v>1.6424999999999998</v>
      </c>
      <c r="H1153" s="49">
        <f t="shared" si="86"/>
        <v>0</v>
      </c>
      <c r="I1153" s="74">
        <v>600</v>
      </c>
      <c r="J1153" s="6">
        <f t="shared" si="87"/>
        <v>0.43799999999999994</v>
      </c>
      <c r="K1153" s="57">
        <f t="shared" si="88"/>
        <v>262.79999999999995</v>
      </c>
      <c r="L1153" s="53">
        <f t="shared" si="89"/>
        <v>262.79999999999995</v>
      </c>
    </row>
    <row r="1154" spans="1:12" x14ac:dyDescent="0.2">
      <c r="A1154" s="44" t="s">
        <v>2891</v>
      </c>
      <c r="B1154" s="25" t="s">
        <v>2892</v>
      </c>
      <c r="C1154" s="24" t="s">
        <v>2893</v>
      </c>
      <c r="D1154" s="13">
        <v>-25.811299999999999</v>
      </c>
      <c r="E1154" s="13">
        <v>19.5474</v>
      </c>
      <c r="F1154" s="68">
        <v>3</v>
      </c>
      <c r="G1154" s="6">
        <f t="shared" si="85"/>
        <v>1.6424999999999998</v>
      </c>
      <c r="H1154" s="49">
        <f t="shared" si="86"/>
        <v>4.9274999999999993</v>
      </c>
      <c r="I1154" s="74">
        <v>250</v>
      </c>
      <c r="J1154" s="6">
        <f t="shared" si="87"/>
        <v>0.43799999999999994</v>
      </c>
      <c r="K1154" s="57">
        <f t="shared" si="88"/>
        <v>109.49999999999999</v>
      </c>
      <c r="L1154" s="53">
        <f t="shared" si="89"/>
        <v>114.42749999999998</v>
      </c>
    </row>
    <row r="1155" spans="1:12" x14ac:dyDescent="0.2">
      <c r="A1155" s="39" t="s">
        <v>2894</v>
      </c>
      <c r="B1155" s="10" t="s">
        <v>2895</v>
      </c>
      <c r="C1155" s="12" t="s">
        <v>2896</v>
      </c>
      <c r="D1155" s="13">
        <v>-25.84206</v>
      </c>
      <c r="E1155" s="13">
        <v>19.531790000000001</v>
      </c>
      <c r="F1155" s="67">
        <v>0</v>
      </c>
      <c r="G1155" s="6">
        <f t="shared" ref="G1155:G1168" si="90">0.0045*365</f>
        <v>1.6424999999999998</v>
      </c>
      <c r="H1155" s="49">
        <f t="shared" ref="H1155:H1168" si="91">F1155*G1155</f>
        <v>0</v>
      </c>
      <c r="I1155" s="67">
        <v>898</v>
      </c>
      <c r="J1155" s="6">
        <f t="shared" ref="J1155:J1168" si="92">0.0012*365</f>
        <v>0.43799999999999994</v>
      </c>
      <c r="K1155" s="57">
        <f t="shared" ref="K1155:K1168" si="93">I1155*J1155</f>
        <v>393.32399999999996</v>
      </c>
      <c r="L1155" s="53">
        <f t="shared" ref="L1155:L1168" si="94">K1155+H1155</f>
        <v>393.32399999999996</v>
      </c>
    </row>
    <row r="1156" spans="1:12" x14ac:dyDescent="0.2">
      <c r="A1156" s="44" t="s">
        <v>1083</v>
      </c>
      <c r="B1156" s="25" t="s">
        <v>2897</v>
      </c>
      <c r="C1156" s="26" t="s">
        <v>2898</v>
      </c>
      <c r="D1156" s="13">
        <v>-25.87575</v>
      </c>
      <c r="E1156" s="13">
        <v>19.644960000000001</v>
      </c>
      <c r="F1156" s="68">
        <v>2</v>
      </c>
      <c r="G1156" s="6">
        <f t="shared" si="90"/>
        <v>1.6424999999999998</v>
      </c>
      <c r="H1156" s="49">
        <f t="shared" si="91"/>
        <v>3.2849999999999997</v>
      </c>
      <c r="I1156" s="74">
        <v>1600</v>
      </c>
      <c r="J1156" s="6">
        <f t="shared" si="92"/>
        <v>0.43799999999999994</v>
      </c>
      <c r="K1156" s="57">
        <f t="shared" si="93"/>
        <v>700.8</v>
      </c>
      <c r="L1156" s="53">
        <f t="shared" si="94"/>
        <v>704.08499999999992</v>
      </c>
    </row>
    <row r="1157" spans="1:12" x14ac:dyDescent="0.2">
      <c r="A1157" s="39" t="s">
        <v>2899</v>
      </c>
      <c r="B1157" s="10" t="s">
        <v>2900</v>
      </c>
      <c r="C1157" s="12" t="s">
        <v>2901</v>
      </c>
      <c r="D1157" s="13">
        <v>-25.927949999999999</v>
      </c>
      <c r="E1157" s="13">
        <v>19.752400000000002</v>
      </c>
      <c r="F1157" s="67">
        <v>216</v>
      </c>
      <c r="G1157" s="6">
        <f t="shared" si="90"/>
        <v>1.6424999999999998</v>
      </c>
      <c r="H1157" s="49">
        <f t="shared" si="91"/>
        <v>354.78</v>
      </c>
      <c r="I1157" s="67">
        <v>26</v>
      </c>
      <c r="J1157" s="6">
        <f t="shared" si="92"/>
        <v>0.43799999999999994</v>
      </c>
      <c r="K1157" s="57">
        <f t="shared" si="93"/>
        <v>11.387999999999998</v>
      </c>
      <c r="L1157" s="53">
        <f t="shared" si="94"/>
        <v>366.16799999999995</v>
      </c>
    </row>
    <row r="1158" spans="1:12" x14ac:dyDescent="0.2">
      <c r="A1158" s="39" t="s">
        <v>388</v>
      </c>
      <c r="B1158" s="10" t="s">
        <v>2902</v>
      </c>
      <c r="C1158" s="12" t="s">
        <v>2903</v>
      </c>
      <c r="D1158" s="13">
        <v>-25.934449999999998</v>
      </c>
      <c r="E1158" s="13">
        <v>19.81467</v>
      </c>
      <c r="F1158" s="67">
        <v>316</v>
      </c>
      <c r="G1158" s="6">
        <f t="shared" si="90"/>
        <v>1.6424999999999998</v>
      </c>
      <c r="H1158" s="49">
        <f t="shared" si="91"/>
        <v>519.03</v>
      </c>
      <c r="I1158" s="67">
        <v>798</v>
      </c>
      <c r="J1158" s="6">
        <f t="shared" si="92"/>
        <v>0.43799999999999994</v>
      </c>
      <c r="K1158" s="57">
        <f t="shared" si="93"/>
        <v>349.52399999999994</v>
      </c>
      <c r="L1158" s="53">
        <f t="shared" si="94"/>
        <v>868.55399999999986</v>
      </c>
    </row>
    <row r="1159" spans="1:12" x14ac:dyDescent="0.2">
      <c r="A1159" s="39" t="s">
        <v>2904</v>
      </c>
      <c r="B1159" s="10" t="s">
        <v>2905</v>
      </c>
      <c r="C1159" s="9" t="s">
        <v>2906</v>
      </c>
      <c r="D1159" s="13">
        <v>-25.76493</v>
      </c>
      <c r="E1159" s="13">
        <v>18.206130000000002</v>
      </c>
      <c r="F1159" s="63">
        <v>10</v>
      </c>
      <c r="G1159" s="6">
        <f t="shared" si="90"/>
        <v>1.6424999999999998</v>
      </c>
      <c r="H1159" s="49">
        <f t="shared" si="91"/>
        <v>16.424999999999997</v>
      </c>
      <c r="I1159" s="63">
        <v>2881</v>
      </c>
      <c r="J1159" s="6">
        <f t="shared" si="92"/>
        <v>0.43799999999999994</v>
      </c>
      <c r="K1159" s="57">
        <f t="shared" si="93"/>
        <v>1261.8779999999999</v>
      </c>
      <c r="L1159" s="53">
        <f t="shared" si="94"/>
        <v>1278.3029999999999</v>
      </c>
    </row>
    <row r="1160" spans="1:12" x14ac:dyDescent="0.2">
      <c r="A1160" s="39" t="s">
        <v>2907</v>
      </c>
      <c r="B1160" s="10" t="s">
        <v>2908</v>
      </c>
      <c r="C1160" s="12" t="s">
        <v>2909</v>
      </c>
      <c r="D1160" s="13">
        <v>-25.735969999999998</v>
      </c>
      <c r="E1160" s="13">
        <v>19.677309999999999</v>
      </c>
      <c r="F1160" s="67">
        <v>20</v>
      </c>
      <c r="G1160" s="6">
        <f t="shared" si="90"/>
        <v>1.6424999999999998</v>
      </c>
      <c r="H1160" s="49">
        <f t="shared" si="91"/>
        <v>32.849999999999994</v>
      </c>
      <c r="I1160" s="67">
        <v>800</v>
      </c>
      <c r="J1160" s="6">
        <f t="shared" si="92"/>
        <v>0.43799999999999994</v>
      </c>
      <c r="K1160" s="57">
        <f t="shared" si="93"/>
        <v>350.4</v>
      </c>
      <c r="L1160" s="53">
        <f t="shared" si="94"/>
        <v>383.25</v>
      </c>
    </row>
    <row r="1161" spans="1:12" x14ac:dyDescent="0.2">
      <c r="A1161" s="45" t="s">
        <v>1273</v>
      </c>
      <c r="B1161" s="27" t="s">
        <v>2910</v>
      </c>
      <c r="C1161" s="28" t="s">
        <v>2911</v>
      </c>
      <c r="D1161" s="13">
        <v>-25.606480000000001</v>
      </c>
      <c r="E1161" s="13">
        <v>19.333749999999998</v>
      </c>
      <c r="F1161" s="68">
        <v>0</v>
      </c>
      <c r="G1161" s="6">
        <f t="shared" si="90"/>
        <v>1.6424999999999998</v>
      </c>
      <c r="H1161" s="49">
        <f t="shared" si="91"/>
        <v>0</v>
      </c>
      <c r="I1161" s="75">
        <v>800</v>
      </c>
      <c r="J1161" s="6">
        <f t="shared" si="92"/>
        <v>0.43799999999999994</v>
      </c>
      <c r="K1161" s="57">
        <f t="shared" si="93"/>
        <v>350.4</v>
      </c>
      <c r="L1161" s="53">
        <f t="shared" si="94"/>
        <v>350.4</v>
      </c>
    </row>
    <row r="1162" spans="1:12" x14ac:dyDescent="0.2">
      <c r="A1162" s="39" t="s">
        <v>2912</v>
      </c>
      <c r="B1162" s="10" t="s">
        <v>2913</v>
      </c>
      <c r="C1162" s="12" t="s">
        <v>2901</v>
      </c>
      <c r="D1162" s="13">
        <v>-25.906759999999998</v>
      </c>
      <c r="E1162" s="13">
        <v>19.573499999999999</v>
      </c>
      <c r="F1162" s="67">
        <v>0</v>
      </c>
      <c r="G1162" s="6">
        <f t="shared" si="90"/>
        <v>1.6424999999999998</v>
      </c>
      <c r="H1162" s="49">
        <f t="shared" si="91"/>
        <v>0</v>
      </c>
      <c r="I1162" s="67">
        <v>1000</v>
      </c>
      <c r="J1162" s="6">
        <f t="shared" si="92"/>
        <v>0.43799999999999994</v>
      </c>
      <c r="K1162" s="57">
        <f t="shared" si="93"/>
        <v>437.99999999999994</v>
      </c>
      <c r="L1162" s="53">
        <f t="shared" si="94"/>
        <v>437.99999999999994</v>
      </c>
    </row>
    <row r="1163" spans="1:12" x14ac:dyDescent="0.2">
      <c r="A1163" s="39" t="s">
        <v>2914</v>
      </c>
      <c r="B1163" s="10" t="s">
        <v>2915</v>
      </c>
      <c r="C1163" s="9" t="s">
        <v>2916</v>
      </c>
      <c r="D1163" s="13" t="s">
        <v>1268</v>
      </c>
      <c r="E1163" s="13"/>
      <c r="F1163" s="39">
        <v>10</v>
      </c>
      <c r="G1163" s="6">
        <f t="shared" si="90"/>
        <v>1.6424999999999998</v>
      </c>
      <c r="H1163" s="49">
        <f t="shared" si="91"/>
        <v>16.424999999999997</v>
      </c>
      <c r="I1163" s="39">
        <v>811</v>
      </c>
      <c r="J1163" s="6">
        <f t="shared" si="92"/>
        <v>0.43799999999999994</v>
      </c>
      <c r="K1163" s="57">
        <f t="shared" si="93"/>
        <v>355.21799999999996</v>
      </c>
      <c r="L1163" s="53">
        <f t="shared" si="94"/>
        <v>371.64299999999997</v>
      </c>
    </row>
    <row r="1164" spans="1:12" x14ac:dyDescent="0.2">
      <c r="A1164" s="39" t="s">
        <v>1608</v>
      </c>
      <c r="B1164" s="10" t="s">
        <v>2917</v>
      </c>
      <c r="C1164" s="12" t="s">
        <v>2918</v>
      </c>
      <c r="D1164" s="13">
        <v>-25.77148</v>
      </c>
      <c r="E1164" s="13">
        <v>19.995830000000002</v>
      </c>
      <c r="F1164" s="67">
        <v>7</v>
      </c>
      <c r="G1164" s="6">
        <f t="shared" si="90"/>
        <v>1.6424999999999998</v>
      </c>
      <c r="H1164" s="49">
        <f t="shared" si="91"/>
        <v>11.497499999999999</v>
      </c>
      <c r="I1164" s="67">
        <v>6000</v>
      </c>
      <c r="J1164" s="6">
        <f t="shared" si="92"/>
        <v>0.43799999999999994</v>
      </c>
      <c r="K1164" s="57">
        <f t="shared" si="93"/>
        <v>2627.9999999999995</v>
      </c>
      <c r="L1164" s="53">
        <f t="shared" si="94"/>
        <v>2639.4974999999995</v>
      </c>
    </row>
    <row r="1165" spans="1:12" x14ac:dyDescent="0.2">
      <c r="A1165" s="44" t="s">
        <v>2919</v>
      </c>
      <c r="B1165" s="25" t="s">
        <v>2920</v>
      </c>
      <c r="C1165" s="24" t="s">
        <v>2921</v>
      </c>
      <c r="D1165" s="13">
        <v>-25.701090000000001</v>
      </c>
      <c r="E1165" s="13">
        <v>19.455950000000001</v>
      </c>
      <c r="F1165" s="68">
        <v>120</v>
      </c>
      <c r="G1165" s="6">
        <f t="shared" si="90"/>
        <v>1.6424999999999998</v>
      </c>
      <c r="H1165" s="49">
        <f t="shared" si="91"/>
        <v>197.1</v>
      </c>
      <c r="I1165" s="74">
        <v>1330</v>
      </c>
      <c r="J1165" s="6">
        <f t="shared" si="92"/>
        <v>0.43799999999999994</v>
      </c>
      <c r="K1165" s="57">
        <f t="shared" si="93"/>
        <v>582.54</v>
      </c>
      <c r="L1165" s="53">
        <f t="shared" si="94"/>
        <v>779.64</v>
      </c>
    </row>
    <row r="1166" spans="1:12" x14ac:dyDescent="0.2">
      <c r="A1166" s="39" t="s">
        <v>2922</v>
      </c>
      <c r="B1166" s="10" t="s">
        <v>2923</v>
      </c>
      <c r="C1166" s="12" t="s">
        <v>2924</v>
      </c>
      <c r="D1166" s="13">
        <v>-25.527809999999999</v>
      </c>
      <c r="E1166" s="13">
        <v>19.66778</v>
      </c>
      <c r="F1166" s="67">
        <v>29</v>
      </c>
      <c r="G1166" s="6">
        <f t="shared" si="90"/>
        <v>1.6424999999999998</v>
      </c>
      <c r="H1166" s="49">
        <f t="shared" si="91"/>
        <v>47.632499999999993</v>
      </c>
      <c r="I1166" s="67">
        <v>800</v>
      </c>
      <c r="J1166" s="6">
        <f t="shared" si="92"/>
        <v>0.43799999999999994</v>
      </c>
      <c r="K1166" s="57">
        <f t="shared" si="93"/>
        <v>350.4</v>
      </c>
      <c r="L1166" s="53">
        <f t="shared" si="94"/>
        <v>398.03249999999997</v>
      </c>
    </row>
    <row r="1167" spans="1:12" x14ac:dyDescent="0.2">
      <c r="A1167" s="39" t="s">
        <v>2925</v>
      </c>
      <c r="B1167" s="10" t="s">
        <v>2926</v>
      </c>
      <c r="C1167" s="12" t="s">
        <v>2927</v>
      </c>
      <c r="D1167" s="13">
        <v>-25.59524</v>
      </c>
      <c r="E1167" s="13">
        <v>19.835260000000002</v>
      </c>
      <c r="F1167" s="67">
        <v>15</v>
      </c>
      <c r="G1167" s="6">
        <f t="shared" si="90"/>
        <v>1.6424999999999998</v>
      </c>
      <c r="H1167" s="49">
        <f t="shared" si="91"/>
        <v>24.637499999999999</v>
      </c>
      <c r="I1167" s="67">
        <v>1449</v>
      </c>
      <c r="J1167" s="6">
        <f t="shared" si="92"/>
        <v>0.43799999999999994</v>
      </c>
      <c r="K1167" s="57">
        <f t="shared" si="93"/>
        <v>634.66199999999992</v>
      </c>
      <c r="L1167" s="53">
        <f t="shared" si="94"/>
        <v>659.29949999999997</v>
      </c>
    </row>
    <row r="1168" spans="1:12" ht="17" thickBot="1" x14ac:dyDescent="0.25">
      <c r="A1168" s="46" t="s">
        <v>1857</v>
      </c>
      <c r="B1168" s="29" t="s">
        <v>2928</v>
      </c>
      <c r="C1168" s="30" t="s">
        <v>2929</v>
      </c>
      <c r="D1168" s="31">
        <v>-24.3001</v>
      </c>
      <c r="E1168" s="31">
        <v>18.034099999999999</v>
      </c>
      <c r="F1168" s="70"/>
      <c r="G1168" s="32">
        <f t="shared" si="90"/>
        <v>1.6424999999999998</v>
      </c>
      <c r="H1168" s="50">
        <f t="shared" si="91"/>
        <v>0</v>
      </c>
      <c r="I1168" s="70"/>
      <c r="J1168" s="32">
        <f t="shared" si="92"/>
        <v>0.43799999999999994</v>
      </c>
      <c r="K1168" s="58">
        <f t="shared" si="93"/>
        <v>0</v>
      </c>
      <c r="L1168" s="54">
        <f t="shared" si="94"/>
        <v>0</v>
      </c>
    </row>
    <row r="1170" spans="3:12" x14ac:dyDescent="0.2">
      <c r="C1170" s="33"/>
      <c r="F1170" s="71">
        <f>SUM(F2:F1167)</f>
        <v>110476</v>
      </c>
      <c r="H1170" s="51">
        <f>SUM(H2:H1167)</f>
        <v>182529.38249999986</v>
      </c>
      <c r="I1170" s="47">
        <f>SUM(I2:I1167)</f>
        <v>1289265</v>
      </c>
      <c r="K1170" s="47">
        <f>SUM(K1:K1168)</f>
        <v>566783.38800000027</v>
      </c>
      <c r="L1170" s="47">
        <f>SUM(L1:L1168)</f>
        <v>749312.7705000001</v>
      </c>
    </row>
    <row r="1171" spans="3:12" x14ac:dyDescent="0.2">
      <c r="C1171" s="33"/>
    </row>
  </sheetData>
  <pageMargins left="0.7" right="0.7" top="0.75" bottom="0.75" header="0.3" footer="0.3"/>
  <pageSetup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E34" workbookViewId="0">
      <selection activeCell="N54" sqref="N3:N54"/>
    </sheetView>
  </sheetViews>
  <sheetFormatPr baseColWidth="10" defaultRowHeight="16" x14ac:dyDescent="0.2"/>
  <cols>
    <col min="1" max="1" width="18.83203125" customWidth="1"/>
    <col min="2" max="2" width="15.6640625" customWidth="1"/>
    <col min="3" max="3" width="33" customWidth="1"/>
    <col min="5" max="5" width="33.33203125" customWidth="1"/>
    <col min="7" max="7" width="33" customWidth="1"/>
    <col min="9" max="9" width="32.33203125" customWidth="1"/>
    <col min="11" max="11" width="32.6640625" customWidth="1"/>
    <col min="13" max="13" width="32.83203125" customWidth="1"/>
    <col min="14" max="14" width="24.5" customWidth="1"/>
  </cols>
  <sheetData>
    <row r="1" spans="1:14" ht="17" thickBot="1" x14ac:dyDescent="0.25">
      <c r="A1" s="119"/>
      <c r="B1" s="143" t="s">
        <v>59</v>
      </c>
      <c r="C1" s="144"/>
      <c r="D1" s="143" t="s">
        <v>53</v>
      </c>
      <c r="E1" s="144"/>
      <c r="F1" s="143" t="s">
        <v>60</v>
      </c>
      <c r="G1" s="144"/>
      <c r="H1" s="143" t="s">
        <v>42</v>
      </c>
      <c r="I1" s="144"/>
      <c r="J1" s="143" t="s">
        <v>20</v>
      </c>
      <c r="K1" s="144"/>
      <c r="L1" s="143" t="s">
        <v>24</v>
      </c>
      <c r="M1" s="144"/>
      <c r="N1" s="125" t="s">
        <v>62</v>
      </c>
    </row>
    <row r="2" spans="1:14" ht="17" thickBot="1" x14ac:dyDescent="0.25">
      <c r="A2" s="121"/>
      <c r="B2" s="128" t="s">
        <v>2937</v>
      </c>
      <c r="C2" s="129" t="s">
        <v>2939</v>
      </c>
      <c r="D2" s="128" t="s">
        <v>61</v>
      </c>
      <c r="E2" s="129" t="s">
        <v>2939</v>
      </c>
      <c r="F2" s="128" t="s">
        <v>61</v>
      </c>
      <c r="G2" s="129" t="s">
        <v>2939</v>
      </c>
      <c r="H2" s="128" t="s">
        <v>61</v>
      </c>
      <c r="I2" s="129" t="s">
        <v>2939</v>
      </c>
      <c r="J2" s="128" t="s">
        <v>61</v>
      </c>
      <c r="K2" s="129" t="s">
        <v>2939</v>
      </c>
      <c r="L2" s="128" t="s">
        <v>61</v>
      </c>
      <c r="M2" s="129" t="s">
        <v>2939</v>
      </c>
      <c r="N2" s="129" t="s">
        <v>2938</v>
      </c>
    </row>
    <row r="3" spans="1:14" x14ac:dyDescent="0.2">
      <c r="A3" s="120" t="s">
        <v>19</v>
      </c>
      <c r="B3" s="122"/>
      <c r="C3" s="127">
        <v>10000</v>
      </c>
      <c r="D3" s="122"/>
      <c r="E3" s="127">
        <v>20000</v>
      </c>
      <c r="F3" s="122"/>
      <c r="G3" s="127">
        <v>110000</v>
      </c>
      <c r="H3" s="122"/>
      <c r="I3" s="127">
        <v>7000</v>
      </c>
      <c r="J3" s="122">
        <v>5</v>
      </c>
      <c r="K3" s="59">
        <v>22000</v>
      </c>
      <c r="L3" s="122"/>
      <c r="M3" s="127">
        <v>6000</v>
      </c>
      <c r="N3" s="127">
        <f>B3*C3+D3*E3+F3*G3+H3*I3+J3*K3+L3*M3</f>
        <v>110000</v>
      </c>
    </row>
    <row r="4" spans="1:14" x14ac:dyDescent="0.2">
      <c r="A4" s="120" t="s">
        <v>21</v>
      </c>
      <c r="B4" s="122">
        <v>2</v>
      </c>
      <c r="C4" s="127">
        <v>10000</v>
      </c>
      <c r="D4" s="122"/>
      <c r="E4" s="127">
        <v>20000</v>
      </c>
      <c r="F4" s="122">
        <v>2</v>
      </c>
      <c r="G4" s="127">
        <v>110000</v>
      </c>
      <c r="H4" s="122"/>
      <c r="I4" s="127">
        <v>7000</v>
      </c>
      <c r="J4" s="122">
        <v>1</v>
      </c>
      <c r="K4" s="59">
        <v>22000</v>
      </c>
      <c r="L4" s="122"/>
      <c r="M4" s="127">
        <v>6000</v>
      </c>
      <c r="N4" s="127">
        <f t="shared" ref="N4:N39" si="0">B4*C4+D4*E4+F4*G4+H4*I4+J4*K4+L4*M4</f>
        <v>262000</v>
      </c>
    </row>
    <row r="5" spans="1:14" x14ac:dyDescent="0.2">
      <c r="A5" s="120" t="s">
        <v>23</v>
      </c>
      <c r="B5" s="122">
        <v>3</v>
      </c>
      <c r="C5" s="127">
        <v>10000</v>
      </c>
      <c r="D5" s="122"/>
      <c r="E5" s="127">
        <v>20000</v>
      </c>
      <c r="F5" s="122"/>
      <c r="G5" s="127">
        <v>110000</v>
      </c>
      <c r="H5" s="122">
        <v>3</v>
      </c>
      <c r="I5" s="127">
        <v>7000</v>
      </c>
      <c r="J5" s="122">
        <v>4</v>
      </c>
      <c r="K5" s="59">
        <v>22000</v>
      </c>
      <c r="L5" s="122"/>
      <c r="M5" s="127">
        <v>6000</v>
      </c>
      <c r="N5" s="127">
        <f t="shared" si="0"/>
        <v>139000</v>
      </c>
    </row>
    <row r="6" spans="1:14" x14ac:dyDescent="0.2">
      <c r="A6" s="120" t="s">
        <v>25</v>
      </c>
      <c r="B6" s="122"/>
      <c r="C6" s="127">
        <v>10000</v>
      </c>
      <c r="D6" s="122"/>
      <c r="E6" s="127">
        <v>20000</v>
      </c>
      <c r="F6" s="122">
        <v>4</v>
      </c>
      <c r="G6" s="127">
        <v>110000</v>
      </c>
      <c r="H6" s="122">
        <v>4</v>
      </c>
      <c r="I6" s="127">
        <v>7000</v>
      </c>
      <c r="J6" s="122"/>
      <c r="K6" s="59">
        <v>22000</v>
      </c>
      <c r="L6" s="122"/>
      <c r="M6" s="127">
        <v>6000</v>
      </c>
      <c r="N6" s="127">
        <f t="shared" si="0"/>
        <v>468000</v>
      </c>
    </row>
    <row r="7" spans="1:14" x14ac:dyDescent="0.2">
      <c r="A7" s="120" t="s">
        <v>26</v>
      </c>
      <c r="B7" s="122">
        <v>4</v>
      </c>
      <c r="C7" s="127">
        <v>10000</v>
      </c>
      <c r="D7" s="122"/>
      <c r="E7" s="127">
        <v>20000</v>
      </c>
      <c r="F7" s="122"/>
      <c r="G7" s="127">
        <v>110000</v>
      </c>
      <c r="H7" s="122"/>
      <c r="I7" s="127">
        <v>7000</v>
      </c>
      <c r="J7" s="122"/>
      <c r="K7" s="59">
        <v>22000</v>
      </c>
      <c r="L7" s="122"/>
      <c r="M7" s="127">
        <v>6000</v>
      </c>
      <c r="N7" s="127">
        <f t="shared" si="0"/>
        <v>40000</v>
      </c>
    </row>
    <row r="8" spans="1:14" x14ac:dyDescent="0.2">
      <c r="A8" s="120" t="s">
        <v>58</v>
      </c>
      <c r="B8" s="122">
        <v>10</v>
      </c>
      <c r="C8" s="127">
        <v>10000</v>
      </c>
      <c r="D8" s="122"/>
      <c r="E8" s="127">
        <v>20000</v>
      </c>
      <c r="F8" s="122"/>
      <c r="G8" s="127">
        <v>110000</v>
      </c>
      <c r="H8" s="122"/>
      <c r="I8" s="127">
        <v>7000</v>
      </c>
      <c r="J8" s="122"/>
      <c r="K8" s="59">
        <v>22000</v>
      </c>
      <c r="L8" s="122">
        <v>5</v>
      </c>
      <c r="M8" s="127">
        <v>6000</v>
      </c>
      <c r="N8" s="127">
        <f t="shared" si="0"/>
        <v>130000</v>
      </c>
    </row>
    <row r="9" spans="1:14" x14ac:dyDescent="0.2">
      <c r="A9" s="120" t="s">
        <v>28</v>
      </c>
      <c r="B9" s="122"/>
      <c r="C9" s="127">
        <v>10000</v>
      </c>
      <c r="D9" s="122"/>
      <c r="E9" s="127">
        <v>20000</v>
      </c>
      <c r="F9" s="122"/>
      <c r="G9" s="127">
        <v>110000</v>
      </c>
      <c r="H9" s="122"/>
      <c r="I9" s="127">
        <v>7000</v>
      </c>
      <c r="J9" s="122"/>
      <c r="K9" s="59">
        <v>22000</v>
      </c>
      <c r="L9" s="122">
        <v>2</v>
      </c>
      <c r="M9" s="127">
        <v>6000</v>
      </c>
      <c r="N9" s="127">
        <f t="shared" si="0"/>
        <v>12000</v>
      </c>
    </row>
    <row r="10" spans="1:14" x14ac:dyDescent="0.2">
      <c r="A10" s="120" t="s">
        <v>29</v>
      </c>
      <c r="B10" s="122"/>
      <c r="C10" s="127">
        <v>10000</v>
      </c>
      <c r="D10" s="122"/>
      <c r="E10" s="127">
        <v>20000</v>
      </c>
      <c r="F10" s="122"/>
      <c r="G10" s="127">
        <v>110000</v>
      </c>
      <c r="H10" s="122">
        <v>7</v>
      </c>
      <c r="I10" s="127">
        <v>7000</v>
      </c>
      <c r="J10" s="122"/>
      <c r="K10" s="59">
        <v>22000</v>
      </c>
      <c r="L10" s="122"/>
      <c r="M10" s="127">
        <v>6000</v>
      </c>
      <c r="N10" s="127">
        <f t="shared" si="0"/>
        <v>49000</v>
      </c>
    </row>
    <row r="11" spans="1:14" x14ac:dyDescent="0.2">
      <c r="A11" s="120" t="s">
        <v>27</v>
      </c>
      <c r="B11" s="122"/>
      <c r="C11" s="127">
        <v>10000</v>
      </c>
      <c r="D11" s="122"/>
      <c r="E11" s="127">
        <v>20000</v>
      </c>
      <c r="F11" s="122">
        <v>3.5</v>
      </c>
      <c r="G11" s="127">
        <v>110000</v>
      </c>
      <c r="H11" s="122"/>
      <c r="I11" s="127">
        <v>7000</v>
      </c>
      <c r="J11" s="122"/>
      <c r="K11" s="59">
        <v>22000</v>
      </c>
      <c r="L11" s="122"/>
      <c r="M11" s="127">
        <v>6000</v>
      </c>
      <c r="N11" s="127">
        <f t="shared" si="0"/>
        <v>385000</v>
      </c>
    </row>
    <row r="12" spans="1:14" x14ac:dyDescent="0.2">
      <c r="A12" s="120" t="s">
        <v>30</v>
      </c>
      <c r="B12" s="122">
        <v>8</v>
      </c>
      <c r="C12" s="127">
        <v>10000</v>
      </c>
      <c r="D12" s="122"/>
      <c r="E12" s="127">
        <v>20000</v>
      </c>
      <c r="F12" s="122"/>
      <c r="G12" s="127">
        <v>110000</v>
      </c>
      <c r="H12" s="122"/>
      <c r="I12" s="127">
        <v>7000</v>
      </c>
      <c r="J12" s="122"/>
      <c r="K12" s="59">
        <v>22000</v>
      </c>
      <c r="L12" s="122"/>
      <c r="M12" s="127">
        <v>6000</v>
      </c>
      <c r="N12" s="127">
        <f t="shared" si="0"/>
        <v>80000</v>
      </c>
    </row>
    <row r="13" spans="1:14" x14ac:dyDescent="0.2">
      <c r="A13" s="120" t="s">
        <v>31</v>
      </c>
      <c r="B13" s="122"/>
      <c r="C13" s="127">
        <v>10000</v>
      </c>
      <c r="D13" s="122"/>
      <c r="E13" s="127">
        <v>20000</v>
      </c>
      <c r="F13" s="122"/>
      <c r="G13" s="127">
        <v>110000</v>
      </c>
      <c r="H13" s="122">
        <v>3</v>
      </c>
      <c r="I13" s="127">
        <v>7000</v>
      </c>
      <c r="J13" s="122">
        <v>2</v>
      </c>
      <c r="K13" s="59">
        <v>22000</v>
      </c>
      <c r="L13" s="122"/>
      <c r="M13" s="127">
        <v>6000</v>
      </c>
      <c r="N13" s="127">
        <f t="shared" si="0"/>
        <v>65000</v>
      </c>
    </row>
    <row r="14" spans="1:14" x14ac:dyDescent="0.2">
      <c r="A14" s="120" t="s">
        <v>33</v>
      </c>
      <c r="B14" s="122"/>
      <c r="C14" s="127">
        <v>10000</v>
      </c>
      <c r="D14" s="122"/>
      <c r="E14" s="127">
        <v>20000</v>
      </c>
      <c r="F14" s="122"/>
      <c r="G14" s="127">
        <v>110000</v>
      </c>
      <c r="H14" s="122"/>
      <c r="I14" s="127">
        <v>7000</v>
      </c>
      <c r="J14" s="122">
        <v>22</v>
      </c>
      <c r="K14" s="59">
        <v>22000</v>
      </c>
      <c r="L14" s="122"/>
      <c r="M14" s="127">
        <v>6000</v>
      </c>
      <c r="N14" s="127">
        <f t="shared" si="0"/>
        <v>484000</v>
      </c>
    </row>
    <row r="15" spans="1:14" x14ac:dyDescent="0.2">
      <c r="A15" s="120" t="s">
        <v>34</v>
      </c>
      <c r="B15" s="122">
        <v>4</v>
      </c>
      <c r="C15" s="127">
        <v>10000</v>
      </c>
      <c r="D15" s="122"/>
      <c r="E15" s="127">
        <v>20000</v>
      </c>
      <c r="F15" s="122"/>
      <c r="G15" s="127">
        <v>110000</v>
      </c>
      <c r="H15" s="122"/>
      <c r="I15" s="127">
        <v>7000</v>
      </c>
      <c r="J15" s="122"/>
      <c r="K15" s="59">
        <v>22000</v>
      </c>
      <c r="L15" s="122"/>
      <c r="M15" s="127">
        <v>6000</v>
      </c>
      <c r="N15" s="127">
        <f t="shared" si="0"/>
        <v>40000</v>
      </c>
    </row>
    <row r="16" spans="1:14" x14ac:dyDescent="0.2">
      <c r="A16" s="120" t="s">
        <v>35</v>
      </c>
      <c r="B16" s="122"/>
      <c r="C16" s="127">
        <v>10000</v>
      </c>
      <c r="D16" s="122"/>
      <c r="E16" s="127">
        <v>20000</v>
      </c>
      <c r="F16" s="122">
        <v>5</v>
      </c>
      <c r="G16" s="127">
        <v>110000</v>
      </c>
      <c r="H16" s="122"/>
      <c r="I16" s="127">
        <v>7000</v>
      </c>
      <c r="J16" s="122"/>
      <c r="K16" s="59">
        <v>22000</v>
      </c>
      <c r="L16" s="122">
        <v>5</v>
      </c>
      <c r="M16" s="127">
        <v>6000</v>
      </c>
      <c r="N16" s="127">
        <f t="shared" si="0"/>
        <v>580000</v>
      </c>
    </row>
    <row r="17" spans="1:14" x14ac:dyDescent="0.2">
      <c r="A17" s="120" t="s">
        <v>36</v>
      </c>
      <c r="B17" s="122"/>
      <c r="C17" s="127">
        <v>10000</v>
      </c>
      <c r="D17" s="122"/>
      <c r="E17" s="127">
        <v>20000</v>
      </c>
      <c r="F17" s="122"/>
      <c r="G17" s="127">
        <v>110000</v>
      </c>
      <c r="H17" s="122"/>
      <c r="I17" s="127">
        <v>7000</v>
      </c>
      <c r="J17" s="122">
        <v>14</v>
      </c>
      <c r="K17" s="59">
        <v>22000</v>
      </c>
      <c r="L17" s="122"/>
      <c r="M17" s="127">
        <v>6000</v>
      </c>
      <c r="N17" s="127">
        <f t="shared" si="0"/>
        <v>308000</v>
      </c>
    </row>
    <row r="18" spans="1:14" x14ac:dyDescent="0.2">
      <c r="A18" s="120" t="s">
        <v>22</v>
      </c>
      <c r="B18" s="122"/>
      <c r="C18" s="127">
        <v>10000</v>
      </c>
      <c r="D18" s="122"/>
      <c r="E18" s="127">
        <v>20000</v>
      </c>
      <c r="F18" s="122">
        <v>1</v>
      </c>
      <c r="G18" s="127">
        <v>110000</v>
      </c>
      <c r="H18" s="122">
        <v>5</v>
      </c>
      <c r="I18" s="127">
        <v>7000</v>
      </c>
      <c r="J18" s="122">
        <v>5</v>
      </c>
      <c r="K18" s="59">
        <v>22000</v>
      </c>
      <c r="L18" s="122"/>
      <c r="M18" s="127">
        <v>6000</v>
      </c>
      <c r="N18" s="127">
        <f t="shared" si="0"/>
        <v>255000</v>
      </c>
    </row>
    <row r="19" spans="1:14" x14ac:dyDescent="0.2">
      <c r="A19" s="120" t="s">
        <v>37</v>
      </c>
      <c r="B19" s="122"/>
      <c r="C19" s="127">
        <v>10000</v>
      </c>
      <c r="D19" s="122"/>
      <c r="E19" s="127">
        <v>20000</v>
      </c>
      <c r="F19" s="122"/>
      <c r="G19" s="127">
        <v>110000</v>
      </c>
      <c r="H19" s="122"/>
      <c r="I19" s="127">
        <v>7000</v>
      </c>
      <c r="J19" s="122">
        <v>5</v>
      </c>
      <c r="K19" s="59">
        <v>22000</v>
      </c>
      <c r="L19" s="122"/>
      <c r="M19" s="127">
        <v>6000</v>
      </c>
      <c r="N19" s="127">
        <f t="shared" si="0"/>
        <v>110000</v>
      </c>
    </row>
    <row r="20" spans="1:14" x14ac:dyDescent="0.2">
      <c r="A20" s="120" t="s">
        <v>38</v>
      </c>
      <c r="B20" s="122">
        <v>4</v>
      </c>
      <c r="C20" s="127">
        <v>10000</v>
      </c>
      <c r="D20" s="122"/>
      <c r="E20" s="127">
        <v>20000</v>
      </c>
      <c r="F20" s="122"/>
      <c r="G20" s="127">
        <v>110000</v>
      </c>
      <c r="H20" s="122"/>
      <c r="I20" s="127">
        <v>7000</v>
      </c>
      <c r="J20" s="122"/>
      <c r="K20" s="59">
        <v>22000</v>
      </c>
      <c r="L20" s="122"/>
      <c r="M20" s="127">
        <v>6000</v>
      </c>
      <c r="N20" s="127">
        <f t="shared" si="0"/>
        <v>40000</v>
      </c>
    </row>
    <row r="21" spans="1:14" x14ac:dyDescent="0.2">
      <c r="A21" s="120" t="s">
        <v>39</v>
      </c>
      <c r="B21" s="122"/>
      <c r="C21" s="127">
        <v>10000</v>
      </c>
      <c r="D21" s="122"/>
      <c r="E21" s="127">
        <v>20000</v>
      </c>
      <c r="F21" s="122"/>
      <c r="G21" s="127">
        <v>110000</v>
      </c>
      <c r="H21" s="122"/>
      <c r="I21" s="127">
        <v>7000</v>
      </c>
      <c r="J21" s="122">
        <v>3</v>
      </c>
      <c r="K21" s="59">
        <v>22000</v>
      </c>
      <c r="L21" s="122"/>
      <c r="M21" s="127">
        <v>6000</v>
      </c>
      <c r="N21" s="127">
        <f t="shared" si="0"/>
        <v>66000</v>
      </c>
    </row>
    <row r="22" spans="1:14" x14ac:dyDescent="0.2">
      <c r="A22" s="120" t="s">
        <v>40</v>
      </c>
      <c r="B22" s="122"/>
      <c r="C22" s="127">
        <v>10000</v>
      </c>
      <c r="D22" s="122"/>
      <c r="E22" s="127">
        <v>20000</v>
      </c>
      <c r="F22" s="122"/>
      <c r="G22" s="127">
        <v>110000</v>
      </c>
      <c r="H22" s="122"/>
      <c r="I22" s="127">
        <v>7000</v>
      </c>
      <c r="J22" s="122">
        <v>21</v>
      </c>
      <c r="K22" s="59">
        <v>22000</v>
      </c>
      <c r="L22" s="122"/>
      <c r="M22" s="127">
        <v>6000</v>
      </c>
      <c r="N22" s="127">
        <f t="shared" si="0"/>
        <v>462000</v>
      </c>
    </row>
    <row r="23" spans="1:14" x14ac:dyDescent="0.2">
      <c r="A23" s="120" t="s">
        <v>43</v>
      </c>
      <c r="B23" s="122"/>
      <c r="C23" s="127">
        <v>10000</v>
      </c>
      <c r="D23" s="122"/>
      <c r="E23" s="127">
        <v>20000</v>
      </c>
      <c r="F23" s="122"/>
      <c r="G23" s="127">
        <v>110000</v>
      </c>
      <c r="H23" s="122"/>
      <c r="I23" s="127">
        <v>7000</v>
      </c>
      <c r="J23" s="122">
        <v>6</v>
      </c>
      <c r="K23" s="59">
        <v>22000</v>
      </c>
      <c r="L23" s="122"/>
      <c r="M23" s="127">
        <v>6000</v>
      </c>
      <c r="N23" s="127">
        <f t="shared" si="0"/>
        <v>132000</v>
      </c>
    </row>
    <row r="24" spans="1:14" x14ac:dyDescent="0.2">
      <c r="A24" s="120" t="s">
        <v>44</v>
      </c>
      <c r="B24" s="122"/>
      <c r="C24" s="127">
        <v>10000</v>
      </c>
      <c r="D24" s="122"/>
      <c r="E24" s="127">
        <v>20000</v>
      </c>
      <c r="F24" s="122"/>
      <c r="G24" s="127">
        <v>110000</v>
      </c>
      <c r="H24" s="122"/>
      <c r="I24" s="127">
        <v>7000</v>
      </c>
      <c r="J24" s="122">
        <v>16.3</v>
      </c>
      <c r="K24" s="59">
        <v>22000</v>
      </c>
      <c r="L24" s="122"/>
      <c r="M24" s="127">
        <v>6000</v>
      </c>
      <c r="N24" s="127">
        <f t="shared" si="0"/>
        <v>358600</v>
      </c>
    </row>
    <row r="25" spans="1:14" x14ac:dyDescent="0.2">
      <c r="A25" s="120" t="s">
        <v>45</v>
      </c>
      <c r="B25" s="122">
        <v>5</v>
      </c>
      <c r="C25" s="127">
        <v>10000</v>
      </c>
      <c r="D25" s="122"/>
      <c r="E25" s="127">
        <v>20000</v>
      </c>
      <c r="F25" s="122"/>
      <c r="G25" s="127">
        <v>110000</v>
      </c>
      <c r="H25" s="122"/>
      <c r="I25" s="127">
        <v>7000</v>
      </c>
      <c r="J25" s="122"/>
      <c r="K25" s="59">
        <v>22000</v>
      </c>
      <c r="L25" s="122"/>
      <c r="M25" s="127">
        <v>6000</v>
      </c>
      <c r="N25" s="127">
        <f t="shared" si="0"/>
        <v>50000</v>
      </c>
    </row>
    <row r="26" spans="1:14" x14ac:dyDescent="0.2">
      <c r="A26" s="120" t="s">
        <v>46</v>
      </c>
      <c r="B26" s="122">
        <v>27</v>
      </c>
      <c r="C26" s="127">
        <v>10000</v>
      </c>
      <c r="D26" s="122"/>
      <c r="E26" s="127">
        <v>20000</v>
      </c>
      <c r="F26" s="122"/>
      <c r="G26" s="127">
        <v>110000</v>
      </c>
      <c r="H26" s="122"/>
      <c r="I26" s="127">
        <v>7000</v>
      </c>
      <c r="J26" s="122"/>
      <c r="K26" s="59">
        <v>22000</v>
      </c>
      <c r="L26" s="122"/>
      <c r="M26" s="127">
        <v>6000</v>
      </c>
      <c r="N26" s="127">
        <f t="shared" si="0"/>
        <v>270000</v>
      </c>
    </row>
    <row r="27" spans="1:14" x14ac:dyDescent="0.2">
      <c r="A27" s="120" t="s">
        <v>47</v>
      </c>
      <c r="B27" s="122"/>
      <c r="C27" s="127">
        <v>10000</v>
      </c>
      <c r="D27" s="122"/>
      <c r="E27" s="127">
        <v>20000</v>
      </c>
      <c r="F27" s="122"/>
      <c r="G27" s="127">
        <v>110000</v>
      </c>
      <c r="H27" s="122">
        <v>8</v>
      </c>
      <c r="I27" s="127">
        <v>7000</v>
      </c>
      <c r="J27" s="122"/>
      <c r="K27" s="59">
        <v>22000</v>
      </c>
      <c r="L27" s="122"/>
      <c r="M27" s="127">
        <v>6000</v>
      </c>
      <c r="N27" s="127">
        <f t="shared" si="0"/>
        <v>56000</v>
      </c>
    </row>
    <row r="28" spans="1:14" x14ac:dyDescent="0.2">
      <c r="A28" s="120" t="s">
        <v>48</v>
      </c>
      <c r="B28" s="122"/>
      <c r="C28" s="127">
        <v>10000</v>
      </c>
      <c r="D28" s="122"/>
      <c r="E28" s="127">
        <v>20000</v>
      </c>
      <c r="F28" s="122"/>
      <c r="G28" s="127">
        <v>110000</v>
      </c>
      <c r="H28" s="122"/>
      <c r="I28" s="127">
        <v>7000</v>
      </c>
      <c r="J28" s="122">
        <v>6</v>
      </c>
      <c r="K28" s="59">
        <v>22000</v>
      </c>
      <c r="L28" s="122"/>
      <c r="M28" s="127">
        <v>6000</v>
      </c>
      <c r="N28" s="127">
        <f t="shared" si="0"/>
        <v>132000</v>
      </c>
    </row>
    <row r="29" spans="1:14" x14ac:dyDescent="0.2">
      <c r="A29" s="120" t="s">
        <v>18</v>
      </c>
      <c r="B29" s="122"/>
      <c r="C29" s="127">
        <v>10000</v>
      </c>
      <c r="D29" s="122"/>
      <c r="E29" s="127">
        <v>20000</v>
      </c>
      <c r="F29" s="122"/>
      <c r="G29" s="127">
        <v>110000</v>
      </c>
      <c r="H29" s="122"/>
      <c r="I29" s="127">
        <v>7000</v>
      </c>
      <c r="J29" s="122">
        <v>15</v>
      </c>
      <c r="K29" s="59">
        <v>22000</v>
      </c>
      <c r="L29" s="122"/>
      <c r="M29" s="127">
        <v>6000</v>
      </c>
      <c r="N29" s="127">
        <f t="shared" si="0"/>
        <v>330000</v>
      </c>
    </row>
    <row r="30" spans="1:14" x14ac:dyDescent="0.2">
      <c r="A30" s="120" t="s">
        <v>10</v>
      </c>
      <c r="B30" s="122">
        <v>10</v>
      </c>
      <c r="C30" s="127">
        <v>10000</v>
      </c>
      <c r="D30" s="122"/>
      <c r="E30" s="127">
        <v>20000</v>
      </c>
      <c r="F30" s="122">
        <v>15</v>
      </c>
      <c r="G30" s="127">
        <v>110000</v>
      </c>
      <c r="H30" s="122">
        <v>5</v>
      </c>
      <c r="I30" s="127">
        <v>7000</v>
      </c>
      <c r="J30" s="122">
        <v>5</v>
      </c>
      <c r="K30" s="59">
        <v>22000</v>
      </c>
      <c r="L30" s="122"/>
      <c r="M30" s="127">
        <v>6000</v>
      </c>
      <c r="N30" s="127">
        <f t="shared" si="0"/>
        <v>1895000</v>
      </c>
    </row>
    <row r="31" spans="1:14" x14ac:dyDescent="0.2">
      <c r="A31" s="120" t="s">
        <v>49</v>
      </c>
      <c r="B31" s="122"/>
      <c r="C31" s="127">
        <v>10000</v>
      </c>
      <c r="D31" s="122"/>
      <c r="E31" s="127">
        <v>20000</v>
      </c>
      <c r="F31" s="122"/>
      <c r="G31" s="127">
        <v>110000</v>
      </c>
      <c r="H31" s="122">
        <v>15</v>
      </c>
      <c r="I31" s="127">
        <v>7000</v>
      </c>
      <c r="J31" s="122"/>
      <c r="K31" s="59">
        <v>22000</v>
      </c>
      <c r="L31" s="122"/>
      <c r="M31" s="127">
        <v>6000</v>
      </c>
      <c r="N31" s="127">
        <f t="shared" si="0"/>
        <v>105000</v>
      </c>
    </row>
    <row r="32" spans="1:14" x14ac:dyDescent="0.2">
      <c r="A32" s="120" t="s">
        <v>50</v>
      </c>
      <c r="B32" s="122"/>
      <c r="C32" s="127">
        <v>10000</v>
      </c>
      <c r="D32" s="122"/>
      <c r="E32" s="127">
        <v>20000</v>
      </c>
      <c r="F32" s="122"/>
      <c r="G32" s="127">
        <v>110000</v>
      </c>
      <c r="H32" s="122"/>
      <c r="I32" s="127">
        <v>7000</v>
      </c>
      <c r="J32" s="122">
        <v>12</v>
      </c>
      <c r="K32" s="59">
        <v>22000</v>
      </c>
      <c r="L32" s="122"/>
      <c r="M32" s="127">
        <v>6000</v>
      </c>
      <c r="N32" s="127">
        <f t="shared" si="0"/>
        <v>264000</v>
      </c>
    </row>
    <row r="33" spans="1:14" x14ac:dyDescent="0.2">
      <c r="A33" s="120" t="s">
        <v>51</v>
      </c>
      <c r="B33" s="122"/>
      <c r="C33" s="127">
        <v>10000</v>
      </c>
      <c r="D33" s="122"/>
      <c r="E33" s="127">
        <v>20000</v>
      </c>
      <c r="F33" s="122"/>
      <c r="G33" s="127">
        <v>110000</v>
      </c>
      <c r="H33" s="122"/>
      <c r="I33" s="127">
        <v>7000</v>
      </c>
      <c r="J33" s="122">
        <v>10</v>
      </c>
      <c r="K33" s="59">
        <v>22000</v>
      </c>
      <c r="L33" s="122"/>
      <c r="M33" s="127">
        <v>6000</v>
      </c>
      <c r="N33" s="127">
        <f t="shared" si="0"/>
        <v>220000</v>
      </c>
    </row>
    <row r="34" spans="1:14" x14ac:dyDescent="0.2">
      <c r="A34" s="120" t="s">
        <v>52</v>
      </c>
      <c r="B34" s="122">
        <v>1</v>
      </c>
      <c r="C34" s="127">
        <v>10000</v>
      </c>
      <c r="D34" s="122"/>
      <c r="E34" s="127">
        <v>20000</v>
      </c>
      <c r="F34" s="122"/>
      <c r="G34" s="127">
        <v>110000</v>
      </c>
      <c r="H34" s="122"/>
      <c r="I34" s="127">
        <v>7000</v>
      </c>
      <c r="J34" s="122"/>
      <c r="K34" s="59">
        <v>22000</v>
      </c>
      <c r="L34" s="122"/>
      <c r="M34" s="127">
        <v>6000</v>
      </c>
      <c r="N34" s="127">
        <f t="shared" si="0"/>
        <v>10000</v>
      </c>
    </row>
    <row r="35" spans="1:14" x14ac:dyDescent="0.2">
      <c r="A35" s="120" t="s">
        <v>2940</v>
      </c>
      <c r="B35" s="122"/>
      <c r="C35" s="127">
        <v>10000</v>
      </c>
      <c r="D35" s="122">
        <v>2</v>
      </c>
      <c r="E35" s="127">
        <v>20000</v>
      </c>
      <c r="F35" s="122"/>
      <c r="G35" s="127">
        <v>110000</v>
      </c>
      <c r="H35" s="122"/>
      <c r="I35" s="127">
        <v>7000</v>
      </c>
      <c r="J35" s="122"/>
      <c r="K35" s="59">
        <v>22000</v>
      </c>
      <c r="L35" s="122"/>
      <c r="M35" s="127">
        <v>6000</v>
      </c>
      <c r="N35" s="127">
        <f t="shared" si="0"/>
        <v>40000</v>
      </c>
    </row>
    <row r="36" spans="1:14" x14ac:dyDescent="0.2">
      <c r="A36" s="120" t="s">
        <v>2941</v>
      </c>
      <c r="B36" s="122"/>
      <c r="C36" s="127">
        <v>10000</v>
      </c>
      <c r="D36" s="122">
        <v>23</v>
      </c>
      <c r="E36" s="127">
        <v>20000</v>
      </c>
      <c r="F36" s="122"/>
      <c r="G36" s="127">
        <v>110000</v>
      </c>
      <c r="H36" s="122"/>
      <c r="I36" s="127">
        <v>7000</v>
      </c>
      <c r="J36" s="122"/>
      <c r="K36" s="130">
        <v>22000</v>
      </c>
      <c r="L36" s="122"/>
      <c r="M36" s="127">
        <v>6000</v>
      </c>
      <c r="N36" s="127">
        <f t="shared" si="0"/>
        <v>460000</v>
      </c>
    </row>
    <row r="37" spans="1:14" x14ac:dyDescent="0.2">
      <c r="A37" s="120" t="s">
        <v>54</v>
      </c>
      <c r="B37" s="122"/>
      <c r="C37" s="127">
        <v>10000</v>
      </c>
      <c r="D37" s="122"/>
      <c r="E37" s="127">
        <v>20000</v>
      </c>
      <c r="F37" s="122"/>
      <c r="G37" s="127">
        <v>110000</v>
      </c>
      <c r="H37" s="122"/>
      <c r="I37" s="127">
        <v>7000</v>
      </c>
      <c r="J37" s="122">
        <v>15</v>
      </c>
      <c r="K37" s="59">
        <v>22000</v>
      </c>
      <c r="L37" s="122"/>
      <c r="M37" s="127">
        <v>6000</v>
      </c>
      <c r="N37" s="127">
        <f t="shared" si="0"/>
        <v>330000</v>
      </c>
    </row>
    <row r="38" spans="1:14" x14ac:dyDescent="0.2">
      <c r="A38" s="120" t="s">
        <v>55</v>
      </c>
      <c r="B38" s="122"/>
      <c r="C38" s="127">
        <v>10000</v>
      </c>
      <c r="D38" s="122">
        <v>20</v>
      </c>
      <c r="E38" s="127">
        <v>20000</v>
      </c>
      <c r="F38" s="122"/>
      <c r="G38" s="127">
        <v>110000</v>
      </c>
      <c r="H38" s="122"/>
      <c r="I38" s="127">
        <v>7000</v>
      </c>
      <c r="J38" s="122"/>
      <c r="K38" s="59">
        <v>22000</v>
      </c>
      <c r="L38" s="122"/>
      <c r="M38" s="127">
        <v>6000</v>
      </c>
      <c r="N38" s="127">
        <f t="shared" si="0"/>
        <v>400000</v>
      </c>
    </row>
    <row r="39" spans="1:14" x14ac:dyDescent="0.2">
      <c r="A39" s="120" t="s">
        <v>1233</v>
      </c>
      <c r="B39" s="122"/>
      <c r="C39" s="127">
        <v>10000</v>
      </c>
      <c r="D39" s="122"/>
      <c r="E39" s="127">
        <v>20000</v>
      </c>
      <c r="F39" s="122"/>
      <c r="G39" s="127">
        <v>110000</v>
      </c>
      <c r="H39" s="122"/>
      <c r="I39" s="127">
        <v>7000</v>
      </c>
      <c r="J39" s="122">
        <v>5</v>
      </c>
      <c r="K39" s="59">
        <v>22000</v>
      </c>
      <c r="L39" s="122"/>
      <c r="M39" s="127">
        <v>6000</v>
      </c>
      <c r="N39" s="127">
        <f t="shared" si="0"/>
        <v>110000</v>
      </c>
    </row>
    <row r="40" spans="1:14" x14ac:dyDescent="0.2">
      <c r="A40" s="120" t="s">
        <v>2942</v>
      </c>
      <c r="B40" s="122"/>
      <c r="C40" s="127">
        <v>10000</v>
      </c>
      <c r="D40" s="122"/>
      <c r="E40" s="127">
        <v>20000</v>
      </c>
      <c r="F40" s="122"/>
      <c r="G40" s="127">
        <v>110000</v>
      </c>
      <c r="H40" s="122"/>
      <c r="I40" s="127">
        <v>7000</v>
      </c>
      <c r="J40" s="122">
        <v>2</v>
      </c>
      <c r="K40" s="59">
        <v>22000</v>
      </c>
      <c r="L40" s="122"/>
      <c r="M40" s="127">
        <v>6000</v>
      </c>
      <c r="N40" s="127">
        <f>B40*C40+D40*E40+F40*G40+H40*I40+J40*K40+L40*M40</f>
        <v>44000</v>
      </c>
    </row>
    <row r="41" spans="1:14" x14ac:dyDescent="0.2">
      <c r="A41" s="120" t="s">
        <v>2943</v>
      </c>
      <c r="B41" s="122"/>
      <c r="C41" s="127">
        <v>10000</v>
      </c>
      <c r="D41" s="122"/>
      <c r="E41" s="127">
        <v>20000</v>
      </c>
      <c r="F41" s="122"/>
      <c r="G41" s="127">
        <v>110000</v>
      </c>
      <c r="H41" s="122">
        <v>15</v>
      </c>
      <c r="I41" s="127">
        <v>7000</v>
      </c>
      <c r="J41" s="122"/>
      <c r="K41" s="59">
        <v>22000</v>
      </c>
      <c r="L41" s="122"/>
      <c r="M41" s="127">
        <v>6000</v>
      </c>
      <c r="N41" s="127">
        <f t="shared" ref="N41:N54" si="1">B41*C41+D41*E41+F41*G41+H41*I41+J41*K41+L41*M41</f>
        <v>105000</v>
      </c>
    </row>
    <row r="42" spans="1:14" x14ac:dyDescent="0.2">
      <c r="A42" s="120" t="s">
        <v>1494</v>
      </c>
      <c r="B42" s="122"/>
      <c r="C42" s="127">
        <v>10000</v>
      </c>
      <c r="D42" s="122">
        <v>15</v>
      </c>
      <c r="E42" s="127">
        <v>20000</v>
      </c>
      <c r="F42" s="122"/>
      <c r="G42" s="127">
        <v>110000</v>
      </c>
      <c r="H42" s="122">
        <v>15</v>
      </c>
      <c r="I42" s="127">
        <v>7000</v>
      </c>
      <c r="J42" s="122"/>
      <c r="K42" s="59">
        <v>22000</v>
      </c>
      <c r="L42" s="122"/>
      <c r="M42" s="127">
        <v>6000</v>
      </c>
      <c r="N42" s="127">
        <f t="shared" si="1"/>
        <v>405000</v>
      </c>
    </row>
    <row r="43" spans="1:14" x14ac:dyDescent="0.2">
      <c r="A43" s="120" t="s">
        <v>1491</v>
      </c>
      <c r="B43" s="122"/>
      <c r="C43" s="127">
        <v>10000</v>
      </c>
      <c r="D43" s="122">
        <v>15</v>
      </c>
      <c r="E43" s="127">
        <v>20000</v>
      </c>
      <c r="F43" s="122"/>
      <c r="G43" s="127">
        <v>110000</v>
      </c>
      <c r="H43" s="122">
        <v>15</v>
      </c>
      <c r="I43" s="127">
        <v>7000</v>
      </c>
      <c r="J43" s="122"/>
      <c r="K43" s="59">
        <v>22000</v>
      </c>
      <c r="L43" s="122"/>
      <c r="M43" s="127">
        <v>6000</v>
      </c>
      <c r="N43" s="127">
        <f t="shared" si="1"/>
        <v>405000</v>
      </c>
    </row>
    <row r="44" spans="1:14" x14ac:dyDescent="0.2">
      <c r="A44" s="120" t="s">
        <v>2944</v>
      </c>
      <c r="B44" s="122"/>
      <c r="C44" s="127">
        <v>10000</v>
      </c>
      <c r="D44" s="122"/>
      <c r="E44" s="127">
        <v>20000</v>
      </c>
      <c r="F44" s="122"/>
      <c r="G44" s="127">
        <v>110000</v>
      </c>
      <c r="H44" s="122"/>
      <c r="I44" s="127">
        <v>7000</v>
      </c>
      <c r="J44" s="122">
        <v>19</v>
      </c>
      <c r="K44" s="59">
        <v>22000</v>
      </c>
      <c r="L44" s="122"/>
      <c r="M44" s="127">
        <v>6000</v>
      </c>
      <c r="N44" s="127">
        <f t="shared" si="1"/>
        <v>418000</v>
      </c>
    </row>
    <row r="45" spans="1:14" x14ac:dyDescent="0.2">
      <c r="A45" s="120" t="s">
        <v>2945</v>
      </c>
      <c r="B45" s="122"/>
      <c r="C45" s="127">
        <v>10000</v>
      </c>
      <c r="D45" s="122"/>
      <c r="E45" s="127">
        <v>20000</v>
      </c>
      <c r="F45" s="122"/>
      <c r="G45" s="127">
        <v>110000</v>
      </c>
      <c r="H45" s="122">
        <v>3</v>
      </c>
      <c r="I45" s="127">
        <v>7000</v>
      </c>
      <c r="J45" s="122"/>
      <c r="K45" s="59">
        <v>22000</v>
      </c>
      <c r="L45" s="122"/>
      <c r="M45" s="127">
        <v>6000</v>
      </c>
      <c r="N45" s="127">
        <f t="shared" si="1"/>
        <v>21000</v>
      </c>
    </row>
    <row r="46" spans="1:14" x14ac:dyDescent="0.2">
      <c r="A46" s="120" t="s">
        <v>2946</v>
      </c>
      <c r="B46" s="122">
        <v>2</v>
      </c>
      <c r="C46" s="127">
        <v>10000</v>
      </c>
      <c r="D46" s="122"/>
      <c r="E46" s="127">
        <v>20000</v>
      </c>
      <c r="F46" s="122"/>
      <c r="G46" s="127">
        <v>110000</v>
      </c>
      <c r="H46" s="122">
        <v>2</v>
      </c>
      <c r="I46" s="127">
        <v>7000</v>
      </c>
      <c r="J46" s="122">
        <v>2</v>
      </c>
      <c r="K46" s="59">
        <v>22000</v>
      </c>
      <c r="L46" s="122"/>
      <c r="M46" s="127">
        <v>6000</v>
      </c>
      <c r="N46" s="127">
        <f t="shared" si="1"/>
        <v>78000</v>
      </c>
    </row>
    <row r="47" spans="1:14" x14ac:dyDescent="0.2">
      <c r="A47" s="120" t="s">
        <v>1672</v>
      </c>
      <c r="B47" s="122"/>
      <c r="C47" s="127">
        <v>10000</v>
      </c>
      <c r="D47" s="122"/>
      <c r="E47" s="127">
        <v>20000</v>
      </c>
      <c r="F47" s="122"/>
      <c r="G47" s="127">
        <v>110000</v>
      </c>
      <c r="H47" s="122"/>
      <c r="I47" s="127">
        <v>7000</v>
      </c>
      <c r="J47" s="122">
        <v>3</v>
      </c>
      <c r="K47" s="59">
        <v>22000</v>
      </c>
      <c r="L47" s="122"/>
      <c r="M47" s="127">
        <v>6000</v>
      </c>
      <c r="N47" s="127">
        <f t="shared" si="1"/>
        <v>66000</v>
      </c>
    </row>
    <row r="48" spans="1:14" x14ac:dyDescent="0.2">
      <c r="A48" s="120" t="s">
        <v>2947</v>
      </c>
      <c r="B48" s="122">
        <v>2</v>
      </c>
      <c r="C48" s="127">
        <v>10000</v>
      </c>
      <c r="D48" s="122"/>
      <c r="E48" s="127">
        <v>20000</v>
      </c>
      <c r="F48" s="122"/>
      <c r="G48" s="127">
        <v>110000</v>
      </c>
      <c r="H48" s="122">
        <v>4</v>
      </c>
      <c r="I48" s="127">
        <v>7000</v>
      </c>
      <c r="J48" s="122">
        <v>16</v>
      </c>
      <c r="K48" s="59">
        <v>22000</v>
      </c>
      <c r="L48" s="122"/>
      <c r="M48" s="127">
        <v>6000</v>
      </c>
      <c r="N48" s="127">
        <f t="shared" si="1"/>
        <v>400000</v>
      </c>
    </row>
    <row r="49" spans="1:14" x14ac:dyDescent="0.2">
      <c r="A49" s="120" t="s">
        <v>1122</v>
      </c>
      <c r="B49" s="122"/>
      <c r="C49" s="127">
        <v>10000</v>
      </c>
      <c r="D49" s="122"/>
      <c r="E49" s="127">
        <v>20000</v>
      </c>
      <c r="F49" s="122"/>
      <c r="G49" s="127">
        <v>110000</v>
      </c>
      <c r="H49" s="122"/>
      <c r="I49" s="127">
        <v>7000</v>
      </c>
      <c r="J49" s="122">
        <v>20</v>
      </c>
      <c r="K49" s="59">
        <v>22000</v>
      </c>
      <c r="L49" s="122"/>
      <c r="M49" s="127">
        <v>6000</v>
      </c>
      <c r="N49" s="127">
        <f t="shared" si="1"/>
        <v>440000</v>
      </c>
    </row>
    <row r="50" spans="1:14" x14ac:dyDescent="0.2">
      <c r="A50" s="120" t="s">
        <v>2948</v>
      </c>
      <c r="B50" s="122">
        <v>5</v>
      </c>
      <c r="C50" s="127">
        <v>10000</v>
      </c>
      <c r="D50" s="122"/>
      <c r="E50" s="127">
        <v>20000</v>
      </c>
      <c r="F50" s="122"/>
      <c r="G50" s="127">
        <v>110000</v>
      </c>
      <c r="H50" s="122"/>
      <c r="I50" s="127">
        <v>7000</v>
      </c>
      <c r="J50" s="122"/>
      <c r="K50" s="59">
        <v>22000</v>
      </c>
      <c r="L50" s="122"/>
      <c r="M50" s="127">
        <v>6000</v>
      </c>
      <c r="N50" s="127">
        <f t="shared" si="1"/>
        <v>50000</v>
      </c>
    </row>
    <row r="51" spans="1:14" x14ac:dyDescent="0.2">
      <c r="A51" s="120" t="s">
        <v>2949</v>
      </c>
      <c r="B51" s="122"/>
      <c r="C51" s="127">
        <v>10000</v>
      </c>
      <c r="D51" s="122"/>
      <c r="E51" s="127">
        <v>20000</v>
      </c>
      <c r="F51" s="122"/>
      <c r="G51" s="127">
        <v>110000</v>
      </c>
      <c r="H51" s="122"/>
      <c r="I51" s="127">
        <v>7000</v>
      </c>
      <c r="J51" s="122">
        <v>7</v>
      </c>
      <c r="K51" s="59">
        <v>22000</v>
      </c>
      <c r="L51" s="122"/>
      <c r="M51" s="127">
        <v>6000</v>
      </c>
      <c r="N51" s="127">
        <f t="shared" si="1"/>
        <v>154000</v>
      </c>
    </row>
    <row r="52" spans="1:14" x14ac:dyDescent="0.2">
      <c r="A52" s="120" t="s">
        <v>38</v>
      </c>
      <c r="B52" s="122"/>
      <c r="C52" s="127">
        <v>10000</v>
      </c>
      <c r="D52" s="122"/>
      <c r="E52" s="127">
        <v>20000</v>
      </c>
      <c r="F52" s="122"/>
      <c r="G52" s="127">
        <v>110000</v>
      </c>
      <c r="H52" s="122">
        <v>8</v>
      </c>
      <c r="I52" s="127">
        <v>7000</v>
      </c>
      <c r="J52" s="122"/>
      <c r="K52" s="59">
        <v>22000</v>
      </c>
      <c r="L52" s="122"/>
      <c r="M52" s="127">
        <v>6000</v>
      </c>
      <c r="N52" s="127">
        <f t="shared" si="1"/>
        <v>56000</v>
      </c>
    </row>
    <row r="53" spans="1:14" x14ac:dyDescent="0.2">
      <c r="A53" s="120" t="s">
        <v>764</v>
      </c>
      <c r="B53" s="122">
        <v>15</v>
      </c>
      <c r="C53" s="127">
        <v>10000</v>
      </c>
      <c r="D53" s="122"/>
      <c r="E53" s="127">
        <v>20000</v>
      </c>
      <c r="F53" s="122"/>
      <c r="G53" s="127">
        <v>110000</v>
      </c>
      <c r="H53" s="122"/>
      <c r="I53" s="127">
        <v>7000</v>
      </c>
      <c r="J53" s="122"/>
      <c r="K53" s="59">
        <v>22000</v>
      </c>
      <c r="L53" s="122"/>
      <c r="M53" s="127">
        <v>6000</v>
      </c>
      <c r="N53" s="127">
        <f t="shared" si="1"/>
        <v>150000</v>
      </c>
    </row>
    <row r="54" spans="1:14" x14ac:dyDescent="0.2">
      <c r="A54" s="120" t="s">
        <v>2950</v>
      </c>
      <c r="B54" s="122"/>
      <c r="C54" s="127">
        <v>10000</v>
      </c>
      <c r="D54" s="122"/>
      <c r="E54" s="127">
        <v>20000</v>
      </c>
      <c r="F54" s="122">
        <v>3</v>
      </c>
      <c r="G54" s="127">
        <v>110000</v>
      </c>
      <c r="H54" s="122"/>
      <c r="I54" s="127">
        <v>7000</v>
      </c>
      <c r="J54" s="122"/>
      <c r="K54" s="59">
        <v>22000</v>
      </c>
      <c r="L54" s="122"/>
      <c r="M54" s="127">
        <v>6000</v>
      </c>
      <c r="N54" s="127">
        <f t="shared" si="1"/>
        <v>330000</v>
      </c>
    </row>
    <row r="55" spans="1:14" x14ac:dyDescent="0.2">
      <c r="A55" s="120"/>
      <c r="B55" s="122"/>
      <c r="C55" s="127"/>
      <c r="D55" s="122"/>
      <c r="E55" s="127"/>
      <c r="F55" s="122"/>
      <c r="G55" s="127"/>
      <c r="H55" s="122"/>
      <c r="I55" s="127"/>
      <c r="J55" s="122"/>
      <c r="K55" s="59"/>
      <c r="L55" s="122"/>
      <c r="M55" s="127"/>
      <c r="N55" s="127"/>
    </row>
    <row r="56" spans="1:14" ht="17" thickBot="1" x14ac:dyDescent="0.25">
      <c r="A56" s="121"/>
      <c r="B56" s="123"/>
      <c r="C56" s="126"/>
      <c r="D56" s="123"/>
      <c r="E56" s="126"/>
      <c r="F56" s="123"/>
      <c r="G56" s="126"/>
      <c r="H56" s="123"/>
      <c r="I56" s="126"/>
      <c r="J56" s="123"/>
      <c r="K56" s="124"/>
      <c r="L56" s="123"/>
      <c r="M56" s="126"/>
      <c r="N56" s="126"/>
    </row>
    <row r="58" spans="1:14" x14ac:dyDescent="0.2">
      <c r="A58" t="s">
        <v>63</v>
      </c>
      <c r="B58">
        <f>SUM(B3:B56)</f>
        <v>102</v>
      </c>
      <c r="D58">
        <f>SUM(D3:D56)</f>
        <v>75</v>
      </c>
      <c r="F58">
        <f>SUM(F3:F56)</f>
        <v>33.5</v>
      </c>
      <c r="H58">
        <f>SUM(H3:H56)</f>
        <v>112</v>
      </c>
      <c r="J58">
        <f>SUM(J3:J56)</f>
        <v>241.3</v>
      </c>
      <c r="L58">
        <f>SUM(L3:L56)</f>
        <v>12</v>
      </c>
      <c r="N58">
        <f>SUM(N3:N56)</f>
        <v>12369600</v>
      </c>
    </row>
  </sheetData>
  <mergeCells count="6">
    <mergeCell ref="B1:C1"/>
    <mergeCell ref="L1:M1"/>
    <mergeCell ref="J1:K1"/>
    <mergeCell ref="H1:I1"/>
    <mergeCell ref="F1:G1"/>
    <mergeCell ref="D1:E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Livestock</vt:lpstr>
      <vt:lpstr>Irrigation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2017-05-26T10:13:07Z</dcterms:created>
  <dcterms:modified xsi:type="dcterms:W3CDTF">2018-01-16T23:59:36Z</dcterms:modified>
</cp:coreProperties>
</file>